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movsueryder-my.sharepoint.com/personal/matej_lejsal_sue-ryder_cz/Documents/FHS do moodle/ZAKLADY_EKONOMIE/2023/"/>
    </mc:Choice>
  </mc:AlternateContent>
  <bookViews>
    <workbookView xWindow="0" yWindow="0" windowWidth="15045" windowHeight="1227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C23" i="1"/>
  <c r="B22" i="1"/>
  <c r="B20" i="1"/>
  <c r="B18" i="1"/>
  <c r="B23" i="1" s="1"/>
  <c r="B10" i="1"/>
  <c r="B9" i="1"/>
  <c r="B8" i="1"/>
  <c r="B4" i="1" l="1"/>
  <c r="B3" i="1"/>
  <c r="B11" i="1"/>
  <c r="B7" i="1"/>
  <c r="B12" i="1" l="1"/>
  <c r="B13" i="1" s="1"/>
  <c r="B17" i="1" s="1"/>
  <c r="B5" i="1"/>
  <c r="B15" i="1" l="1"/>
  <c r="B16" i="1" s="1"/>
</calcChain>
</file>

<file path=xl/sharedStrings.xml><?xml version="1.0" encoding="utf-8"?>
<sst xmlns="http://schemas.openxmlformats.org/spreadsheetml/2006/main" count="27" uniqueCount="27">
  <si>
    <t xml:space="preserve">Plat PvSS (tř.5, st. 12):  </t>
  </si>
  <si>
    <t>roční fond prac. doby</t>
  </si>
  <si>
    <t>počet hodin dov.</t>
  </si>
  <si>
    <t>počet hodin. Pov. Vzděl. + spvz</t>
  </si>
  <si>
    <t>prostoje - přejezdy</t>
  </si>
  <si>
    <t>prostoje - nemoc</t>
  </si>
  <si>
    <t>prostoje - týmové porady, admin.</t>
  </si>
  <si>
    <t>součet prostojů</t>
  </si>
  <si>
    <t>Podíl prostojů na celkové prac. době</t>
  </si>
  <si>
    <t>prům. měsíční fond</t>
  </si>
  <si>
    <t>Průměrné hodinové osobní náklady (mzda + odvody SZP)</t>
  </si>
  <si>
    <t>Index k výpočtu AVC ("přirážka "času prostojů" k hodinám přímé péče)</t>
  </si>
  <si>
    <t>počet hodin Přímé Péče PvSS OA 1,0 úvazek/rok</t>
  </si>
  <si>
    <t>povinné odvody zaměstnavatele</t>
  </si>
  <si>
    <t>efektivní prac. fond = 52% celkové pracovní doby PvSS</t>
  </si>
  <si>
    <t>Průměrné náklady na hodiny prostojů</t>
  </si>
  <si>
    <t>Jednicové náklady</t>
  </si>
  <si>
    <t>Výrobková režie</t>
  </si>
  <si>
    <t>Tarif - služební telefon/rok</t>
  </si>
  <si>
    <t>OOP/rok</t>
  </si>
  <si>
    <t>stravenky x paušál/ rok</t>
  </si>
  <si>
    <t>lítačka</t>
  </si>
  <si>
    <t>Služby (vzdělávání, spvz)</t>
  </si>
  <si>
    <t>SUBTOTAL - indiv. náklady</t>
  </si>
  <si>
    <t>výrobková režie (fin. náklady)</t>
  </si>
  <si>
    <t>PŘÍMÉ NÁKLADY NA HODINU OA</t>
  </si>
  <si>
    <t>ANALÝZA PŘÍMÝCH NÁKLADŮ - 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</si>
</sst>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_-;\-* #,##0_-;_-* &quot;-&quot;??_-;_-@_-"/>
    <numFmt numFmtId="168" formatCode="_-* #,##0\ &quot;Kč&quot;_-;\-* #,##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164" fontId="0" fillId="0" borderId="1" xfId="1" applyNumberFormat="1" applyFont="1" applyBorder="1"/>
    <xf numFmtId="0" fontId="2" fillId="4" borderId="1" xfId="0" applyFont="1" applyFill="1" applyBorder="1"/>
    <xf numFmtId="44" fontId="2" fillId="4" borderId="1" xfId="2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9" fontId="2" fillId="2" borderId="1" xfId="3" applyFont="1" applyFill="1" applyBorder="1"/>
    <xf numFmtId="0" fontId="4" fillId="4" borderId="1" xfId="0" applyFont="1" applyFill="1" applyBorder="1"/>
    <xf numFmtId="9" fontId="2" fillId="4" borderId="1" xfId="3" applyFont="1" applyFill="1" applyBorder="1"/>
    <xf numFmtId="0" fontId="3" fillId="3" borderId="1" xfId="0" applyFont="1" applyFill="1" applyBorder="1"/>
    <xf numFmtId="9" fontId="0" fillId="3" borderId="1" xfId="0" applyNumberFormat="1" applyFill="1" applyBorder="1"/>
    <xf numFmtId="9" fontId="0" fillId="3" borderId="1" xfId="3" applyFont="1" applyFill="1" applyBorder="1"/>
    <xf numFmtId="0" fontId="3" fillId="5" borderId="1" xfId="0" applyFont="1" applyFill="1" applyBorder="1"/>
    <xf numFmtId="168" fontId="0" fillId="5" borderId="1" xfId="2" applyNumberFormat="1" applyFont="1" applyFill="1" applyBorder="1"/>
    <xf numFmtId="168" fontId="0" fillId="0" borderId="0" xfId="0" applyNumberFormat="1"/>
    <xf numFmtId="0" fontId="4" fillId="0" borderId="2" xfId="0" applyFont="1" applyBorder="1"/>
    <xf numFmtId="44" fontId="2" fillId="0" borderId="3" xfId="0" applyNumberFormat="1" applyFont="1" applyBorder="1"/>
    <xf numFmtId="0" fontId="4" fillId="0" borderId="4" xfId="0" applyFont="1" applyBorder="1"/>
    <xf numFmtId="168" fontId="2" fillId="0" borderId="5" xfId="0" applyNumberFormat="1" applyFont="1" applyBorder="1"/>
    <xf numFmtId="0" fontId="4" fillId="0" borderId="6" xfId="0" applyFont="1" applyFill="1" applyBorder="1"/>
    <xf numFmtId="44" fontId="2" fillId="0" borderId="7" xfId="0" applyNumberFormat="1" applyFont="1" applyBorder="1"/>
    <xf numFmtId="0" fontId="4" fillId="5" borderId="1" xfId="0" applyFont="1" applyFill="1" applyBorder="1"/>
    <xf numFmtId="168" fontId="4" fillId="5" borderId="1" xfId="2" applyNumberFormat="1" applyFont="1" applyFill="1" applyBorder="1"/>
    <xf numFmtId="0" fontId="4" fillId="5" borderId="8" xfId="0" applyFont="1" applyFill="1" applyBorder="1"/>
    <xf numFmtId="168" fontId="4" fillId="5" borderId="8" xfId="2" applyNumberFormat="1" applyFont="1" applyFill="1" applyBorder="1"/>
  </cellXfs>
  <cellStyles count="4">
    <cellStyle name="Čárka" xfId="1" builtinId="3"/>
    <cellStyle name="Měna" xfId="2" builtinId="4"/>
    <cellStyle name="Normální" xfId="0" builtinId="0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="130" zoomScaleNormal="130" workbookViewId="0">
      <selection activeCell="C23" sqref="C23"/>
    </sheetView>
  </sheetViews>
  <sheetFormatPr defaultRowHeight="15" x14ac:dyDescent="0.25"/>
  <cols>
    <col min="1" max="1" width="63.28515625" customWidth="1"/>
    <col min="2" max="2" width="18.5703125" customWidth="1"/>
  </cols>
  <sheetData>
    <row r="1" spans="1:2" x14ac:dyDescent="0.25">
      <c r="A1" s="1" t="s">
        <v>26</v>
      </c>
    </row>
    <row r="2" spans="1:2" x14ac:dyDescent="0.25">
      <c r="A2" s="2" t="s">
        <v>0</v>
      </c>
      <c r="B2" s="3">
        <v>27570</v>
      </c>
    </row>
    <row r="3" spans="1:2" x14ac:dyDescent="0.25">
      <c r="A3" s="2" t="s">
        <v>13</v>
      </c>
      <c r="B3" s="3">
        <f>B2*0.338</f>
        <v>9318.66</v>
      </c>
    </row>
    <row r="4" spans="1:2" x14ac:dyDescent="0.25">
      <c r="A4" s="2" t="s">
        <v>9</v>
      </c>
      <c r="B4" s="4">
        <f>B6/12</f>
        <v>173.33333333333334</v>
      </c>
    </row>
    <row r="5" spans="1:2" x14ac:dyDescent="0.25">
      <c r="A5" s="5" t="s">
        <v>10</v>
      </c>
      <c r="B5" s="6">
        <f>(B2+B3)/B4</f>
        <v>212.8191923076923</v>
      </c>
    </row>
    <row r="6" spans="1:2" x14ac:dyDescent="0.25">
      <c r="A6" s="7" t="s">
        <v>1</v>
      </c>
      <c r="B6" s="8">
        <v>2080</v>
      </c>
    </row>
    <row r="7" spans="1:2" x14ac:dyDescent="0.25">
      <c r="A7" s="9" t="s">
        <v>2</v>
      </c>
      <c r="B7" s="2">
        <f>5*40</f>
        <v>200</v>
      </c>
    </row>
    <row r="8" spans="1:2" x14ac:dyDescent="0.25">
      <c r="A8" s="9" t="s">
        <v>3</v>
      </c>
      <c r="B8" s="2">
        <f>3*8+8+8</f>
        <v>40</v>
      </c>
    </row>
    <row r="9" spans="1:2" x14ac:dyDescent="0.25">
      <c r="A9" s="9" t="s">
        <v>4</v>
      </c>
      <c r="B9" s="2">
        <f>(57-5)*5*2.5</f>
        <v>650</v>
      </c>
    </row>
    <row r="10" spans="1:2" x14ac:dyDescent="0.25">
      <c r="A10" s="9" t="s">
        <v>5</v>
      </c>
      <c r="B10" s="2">
        <f>5*8</f>
        <v>40</v>
      </c>
    </row>
    <row r="11" spans="1:2" x14ac:dyDescent="0.25">
      <c r="A11" s="9" t="s">
        <v>6</v>
      </c>
      <c r="B11" s="2">
        <f>47*2</f>
        <v>94</v>
      </c>
    </row>
    <row r="12" spans="1:2" x14ac:dyDescent="0.25">
      <c r="A12" s="9" t="s">
        <v>7</v>
      </c>
      <c r="B12" s="7">
        <f>SUM(B7:B11)</f>
        <v>1024</v>
      </c>
    </row>
    <row r="13" spans="1:2" x14ac:dyDescent="0.25">
      <c r="A13" s="10" t="s">
        <v>8</v>
      </c>
      <c r="B13" s="11">
        <f>B12/B6</f>
        <v>0.49230769230769234</v>
      </c>
    </row>
    <row r="14" spans="1:2" x14ac:dyDescent="0.25">
      <c r="A14" s="12" t="s">
        <v>15</v>
      </c>
      <c r="B14" s="13"/>
    </row>
    <row r="15" spans="1:2" x14ac:dyDescent="0.25">
      <c r="A15" s="14" t="s">
        <v>14</v>
      </c>
      <c r="B15" s="15">
        <f>1-B13</f>
        <v>0.50769230769230766</v>
      </c>
    </row>
    <row r="16" spans="1:2" x14ac:dyDescent="0.25">
      <c r="A16" s="9" t="s">
        <v>12</v>
      </c>
      <c r="B16" s="2">
        <f>B15*B6</f>
        <v>1056</v>
      </c>
    </row>
    <row r="17" spans="1:3" x14ac:dyDescent="0.25">
      <c r="A17" s="9" t="s">
        <v>11</v>
      </c>
      <c r="B17" s="16">
        <f>1/(1-B13)</f>
        <v>1.9696969696969697</v>
      </c>
    </row>
    <row r="18" spans="1:3" x14ac:dyDescent="0.25">
      <c r="A18" s="17" t="s">
        <v>18</v>
      </c>
      <c r="B18" s="18">
        <f>12*300</f>
        <v>3600</v>
      </c>
    </row>
    <row r="19" spans="1:3" x14ac:dyDescent="0.25">
      <c r="A19" s="17" t="s">
        <v>19</v>
      </c>
      <c r="B19" s="18">
        <v>3000</v>
      </c>
    </row>
    <row r="20" spans="1:3" x14ac:dyDescent="0.25">
      <c r="A20" s="17" t="s">
        <v>20</v>
      </c>
      <c r="B20" s="18">
        <f>47*5*120</f>
        <v>28200</v>
      </c>
    </row>
    <row r="21" spans="1:3" x14ac:dyDescent="0.25">
      <c r="A21" s="17" t="s">
        <v>21</v>
      </c>
      <c r="B21" s="18">
        <v>3600</v>
      </c>
    </row>
    <row r="22" spans="1:3" x14ac:dyDescent="0.25">
      <c r="A22" s="17" t="s">
        <v>22</v>
      </c>
      <c r="B22" s="18">
        <f>2500+8*1000</f>
        <v>10500</v>
      </c>
    </row>
    <row r="23" spans="1:3" x14ac:dyDescent="0.25">
      <c r="A23" s="26" t="s">
        <v>23</v>
      </c>
      <c r="B23" s="27">
        <f>SUM(B18:B22)</f>
        <v>48900</v>
      </c>
      <c r="C23" s="19">
        <f>B23/B16</f>
        <v>46.30681818181818</v>
      </c>
    </row>
    <row r="24" spans="1:3" ht="15.75" thickBot="1" x14ac:dyDescent="0.3">
      <c r="A24" s="28" t="s">
        <v>24</v>
      </c>
      <c r="B24" s="29">
        <f>C23</f>
        <v>46.30681818181818</v>
      </c>
      <c r="C24" s="19"/>
    </row>
    <row r="25" spans="1:3" x14ac:dyDescent="0.25">
      <c r="A25" s="20" t="s">
        <v>16</v>
      </c>
      <c r="B25" s="21">
        <f>B5</f>
        <v>212.8191923076923</v>
      </c>
    </row>
    <row r="26" spans="1:3" x14ac:dyDescent="0.25">
      <c r="A26" s="22" t="s">
        <v>17</v>
      </c>
      <c r="B26" s="23">
        <f>B25*(B17-1)+C23</f>
        <v>252.67694405594406</v>
      </c>
    </row>
    <row r="27" spans="1:3" ht="15.75" thickBot="1" x14ac:dyDescent="0.3">
      <c r="A27" s="24" t="s">
        <v>25</v>
      </c>
      <c r="B27" s="25">
        <f>B26+B25</f>
        <v>465.49613636363637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0713061-c717-463f-9340-803d56690ea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310517BA86E54AAFCEFAE13E68C5A1" ma:contentTypeVersion="14" ma:contentTypeDescription="Vytvoří nový dokument" ma:contentTypeScope="" ma:versionID="1af0b5e5b9f3de1fea2a2cbd29c28b43">
  <xsd:schema xmlns:xsd="http://www.w3.org/2001/XMLSchema" xmlns:xs="http://www.w3.org/2001/XMLSchema" xmlns:p="http://schemas.microsoft.com/office/2006/metadata/properties" xmlns:ns3="86070141-36e0-4b89-aa46-632b57d7f413" xmlns:ns4="30713061-c717-463f-9340-803d56690eae" targetNamespace="http://schemas.microsoft.com/office/2006/metadata/properties" ma:root="true" ma:fieldsID="d2aa40a0ac81814a388624279725c08a" ns3:_="" ns4:_="">
    <xsd:import namespace="86070141-36e0-4b89-aa46-632b57d7f413"/>
    <xsd:import namespace="30713061-c717-463f-9340-803d56690ea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70141-36e0-4b89-aa46-632b57d7f4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13061-c717-463f-9340-803d56690e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CA7ADD-4E30-47D2-8767-83FCAA3D22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8AF05-1A9F-4606-8AFC-83A5199CB686}">
  <ds:schemaRefs>
    <ds:schemaRef ds:uri="86070141-36e0-4b89-aa46-632b57d7f41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0713061-c717-463f-9340-803d56690ea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4DEE86-1EBD-49C9-94B8-BC86CAFAB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70141-36e0-4b89-aa46-632b57d7f413"/>
    <ds:schemaRef ds:uri="30713061-c717-463f-9340-803d56690e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Lejsal</dc:creator>
  <cp:lastModifiedBy>Matěj Lejsal</cp:lastModifiedBy>
  <dcterms:created xsi:type="dcterms:W3CDTF">2021-03-15T16:20:00Z</dcterms:created>
  <dcterms:modified xsi:type="dcterms:W3CDTF">2023-03-13T07:13:16Z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0x01010077310517BA86E54AAFCEFAE13E68C5A1</vt:lpwstr>
  </property>
</Properties>
</file>