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nb\Desktop\"/>
    </mc:Choice>
  </mc:AlternateContent>
  <bookViews>
    <workbookView xWindow="0" yWindow="0" windowWidth="23040" windowHeight="9192"/>
  </bookViews>
  <sheets>
    <sheet name="T1" sheetId="12" r:id="rId1"/>
    <sheet name="T1A" sheetId="3" r:id="rId2"/>
    <sheet name="Mtg" sheetId="6" r:id="rId3"/>
    <sheet name="T2A" sheetId="2" r:id="rId4"/>
    <sheet name="EVE" sheetId="10" r:id="rId5"/>
    <sheet name="NII" sheetId="11" state="hidden" r:id="rId6"/>
  </sheets>
  <externalReferences>
    <externalReference r:id="rId7"/>
  </externalReferences>
  <definedNames>
    <definedName name="_RAD5">[1]ŘADA!$D$5</definedName>
    <definedName name="A99I">[1]LIST!$B$121:$B$182</definedName>
    <definedName name="JedenRadekPodSestavou" localSheetId="0">#REF!</definedName>
    <definedName name="JedenRadekPodSestavou">#REF!</definedName>
    <definedName name="JedenRadekVedleSestavy" localSheetId="0">#REF!</definedName>
    <definedName name="JedenRadekVedleSestavy">#REF!</definedName>
    <definedName name="MaxOblastTabulky" localSheetId="0">#REF!</definedName>
    <definedName name="MaxOblastTabulky">#REF!</definedName>
    <definedName name="n" localSheetId="3" hidden="1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n" hidden="1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OblastDat2" localSheetId="0">#REF!</definedName>
    <definedName name="OblastDat2">#REF!</definedName>
    <definedName name="OblastNadpisuRadku" localSheetId="0">#REF!</definedName>
    <definedName name="OblastNadpisuRadku">#REF!</definedName>
    <definedName name="OblastNadpisuSloupcu" localSheetId="0">#REF!</definedName>
    <definedName name="OblastNadpisuSloupcu">#REF!</definedName>
    <definedName name="_xlnm.Print_Area" localSheetId="0">#REF!</definedName>
    <definedName name="_xlnm.Print_Area">#REF!</definedName>
    <definedName name="wrn.Presentační._.sestava." localSheetId="3" hidden="1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wrn.Presentační._.sestava." hidden="1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wrn.RISIFE40." localSheetId="3" hidden="1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wrn.RISIFE40." hidden="1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wrn.Tab02." localSheetId="3" hidden="1">{#N/A,#N/A,TRUE,"Tab0201";#N/A,#N/A,TRUE,"Tab0202";#N/A,#N/A,TRUE,"Tab0203"}</definedName>
    <definedName name="wrn.Tab02." hidden="1">{#N/A,#N/A,TRUE,"Tab0201";#N/A,#N/A,TRUE,"Tab0202";#N/A,#N/A,TRUE,"Tab0203"}</definedName>
    <definedName name="wrn.tab05." localSheetId="3" hidden="1">{#N/A,#N/A,FALSE,"Tab0501";#N/A,#N/A,FALSE,"Tab0502";#N/A,#N/A,FALSE,"Tab0503";#N/A,#N/A,FALSE,"Tab0504";#N/A,#N/A,FALSE,"Tab0505"}</definedName>
    <definedName name="wrn.tab05." hidden="1">{#N/A,#N/A,FALSE,"Tab0501";#N/A,#N/A,FALSE,"Tab0502";#N/A,#N/A,FALSE,"Tab0503";#N/A,#N/A,FALSE,"Tab0504";#N/A,#N/A,FALSE,"Tab0505"}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2" l="1"/>
  <c r="D15" i="12" l="1"/>
  <c r="D26" i="12"/>
  <c r="E26" i="12" s="1"/>
  <c r="D25" i="12"/>
  <c r="E25" i="12" s="1"/>
  <c r="D24" i="12"/>
  <c r="E24" i="12" s="1"/>
  <c r="D23" i="12"/>
  <c r="E23" i="12" s="1"/>
  <c r="D22" i="12"/>
  <c r="D13" i="12"/>
  <c r="C22" i="12"/>
  <c r="C23" i="12"/>
  <c r="C24" i="12"/>
  <c r="C25" i="12"/>
  <c r="F25" i="12" s="1"/>
  <c r="C26" i="12"/>
  <c r="F26" i="12" s="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E8" i="11"/>
  <c r="C41" i="10"/>
  <c r="C42" i="10"/>
  <c r="C43" i="10"/>
  <c r="C44" i="10"/>
  <c r="C45" i="10"/>
  <c r="C40" i="10"/>
  <c r="I13" i="10"/>
  <c r="D13" i="10" s="1"/>
  <c r="D7" i="2"/>
  <c r="D22" i="2"/>
  <c r="G23" i="2"/>
  <c r="I23" i="2"/>
  <c r="K23" i="2"/>
  <c r="L23" i="2"/>
  <c r="M23" i="2"/>
  <c r="G24" i="2"/>
  <c r="I24" i="2"/>
  <c r="J24" i="2"/>
  <c r="K24" i="2"/>
  <c r="L24" i="2"/>
  <c r="M24" i="2"/>
  <c r="I5" i="2"/>
  <c r="J5" i="2" s="1"/>
  <c r="E5" i="2"/>
  <c r="D5" i="2"/>
  <c r="D27" i="3"/>
  <c r="C27" i="3"/>
  <c r="F23" i="12" l="1"/>
  <c r="C27" i="12"/>
  <c r="F24" i="12"/>
  <c r="E22" i="12"/>
  <c r="E27" i="12" s="1"/>
  <c r="D27" i="12"/>
  <c r="D22" i="3"/>
  <c r="C13" i="3"/>
  <c r="C14" i="3"/>
  <c r="C10" i="3"/>
  <c r="F22" i="12" l="1"/>
  <c r="F27" i="12" s="1"/>
  <c r="N31" i="10"/>
  <c r="W21" i="10"/>
  <c r="V21" i="10"/>
  <c r="S21" i="10"/>
  <c r="R21" i="10" s="1"/>
  <c r="X18" i="10"/>
  <c r="P18" i="10"/>
  <c r="L18" i="10"/>
  <c r="H18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O18" i="10" s="1"/>
  <c r="N17" i="10"/>
  <c r="M17" i="10"/>
  <c r="L17" i="10"/>
  <c r="K17" i="10"/>
  <c r="K18" i="10" s="1"/>
  <c r="J17" i="10"/>
  <c r="I17" i="10"/>
  <c r="H17" i="10"/>
  <c r="G17" i="10"/>
  <c r="G18" i="10" s="1"/>
  <c r="F31" i="10" s="1"/>
  <c r="F17" i="10"/>
  <c r="E17" i="10"/>
  <c r="AD16" i="10"/>
  <c r="AD18" i="10" s="1"/>
  <c r="Z16" i="10"/>
  <c r="Z18" i="10" s="1"/>
  <c r="V16" i="10"/>
  <c r="V18" i="10" s="1"/>
  <c r="R16" i="10"/>
  <c r="R18" i="10" s="1"/>
  <c r="Q16" i="10"/>
  <c r="Q18" i="10" s="1"/>
  <c r="P16" i="10"/>
  <c r="O16" i="10"/>
  <c r="N16" i="10"/>
  <c r="N18" i="10" s="1"/>
  <c r="M16" i="10"/>
  <c r="M18" i="10" s="1"/>
  <c r="L16" i="10"/>
  <c r="K16" i="10"/>
  <c r="J16" i="10"/>
  <c r="J18" i="10" s="1"/>
  <c r="I16" i="10"/>
  <c r="I18" i="10" s="1"/>
  <c r="H16" i="10"/>
  <c r="G16" i="10"/>
  <c r="F16" i="10"/>
  <c r="F18" i="10" s="1"/>
  <c r="E16" i="10"/>
  <c r="D15" i="10"/>
  <c r="C15" i="10"/>
  <c r="D14" i="10"/>
  <c r="C14" i="10"/>
  <c r="C13" i="10"/>
  <c r="D12" i="10"/>
  <c r="D17" i="10" s="1"/>
  <c r="C12" i="10"/>
  <c r="D11" i="10"/>
  <c r="C11" i="10"/>
  <c r="D10" i="10"/>
  <c r="C10" i="10"/>
  <c r="D9" i="10"/>
  <c r="C9" i="10"/>
  <c r="D8" i="10"/>
  <c r="C8" i="10"/>
  <c r="D7" i="10"/>
  <c r="C7" i="10"/>
  <c r="AD6" i="10"/>
  <c r="AC6" i="10"/>
  <c r="AC16" i="10" s="1"/>
  <c r="AC18" i="10" s="1"/>
  <c r="AB6" i="10"/>
  <c r="AB16" i="10" s="1"/>
  <c r="AB18" i="10" s="1"/>
  <c r="AA6" i="10"/>
  <c r="AA16" i="10" s="1"/>
  <c r="AA18" i="10" s="1"/>
  <c r="Z6" i="10"/>
  <c r="Y6" i="10"/>
  <c r="Y16" i="10" s="1"/>
  <c r="Y18" i="10" s="1"/>
  <c r="X6" i="10"/>
  <c r="X16" i="10" s="1"/>
  <c r="W6" i="10"/>
  <c r="W16" i="10" s="1"/>
  <c r="W18" i="10" s="1"/>
  <c r="V6" i="10"/>
  <c r="U6" i="10"/>
  <c r="U16" i="10" s="1"/>
  <c r="U18" i="10" s="1"/>
  <c r="T6" i="10"/>
  <c r="T16" i="10" s="1"/>
  <c r="T18" i="10" s="1"/>
  <c r="S6" i="10"/>
  <c r="C6" i="10" s="1"/>
  <c r="D5" i="10"/>
  <c r="C5" i="10"/>
  <c r="D4" i="10"/>
  <c r="C4" i="10"/>
  <c r="S37" i="10" l="1"/>
  <c r="S33" i="10"/>
  <c r="S36" i="10"/>
  <c r="S32" i="10"/>
  <c r="S35" i="10"/>
  <c r="S31" i="10"/>
  <c r="S34" i="10"/>
  <c r="T36" i="10"/>
  <c r="T32" i="10"/>
  <c r="T35" i="10"/>
  <c r="T31" i="10"/>
  <c r="T34" i="10"/>
  <c r="T37" i="10"/>
  <c r="T33" i="10"/>
  <c r="H36" i="10"/>
  <c r="H32" i="10"/>
  <c r="H35" i="10"/>
  <c r="H31" i="10"/>
  <c r="H34" i="10"/>
  <c r="H37" i="10"/>
  <c r="H33" i="10"/>
  <c r="P36" i="10"/>
  <c r="P32" i="10"/>
  <c r="P35" i="10"/>
  <c r="P31" i="10"/>
  <c r="P34" i="10"/>
  <c r="P37" i="10"/>
  <c r="P33" i="10"/>
  <c r="W37" i="10"/>
  <c r="W33" i="10"/>
  <c r="W36" i="10"/>
  <c r="W32" i="10"/>
  <c r="W35" i="10"/>
  <c r="W31" i="10"/>
  <c r="W34" i="10"/>
  <c r="E35" i="10"/>
  <c r="E31" i="10"/>
  <c r="E34" i="10"/>
  <c r="E37" i="10"/>
  <c r="E33" i="10"/>
  <c r="E36" i="10"/>
  <c r="I35" i="10"/>
  <c r="I31" i="10"/>
  <c r="I34" i="10"/>
  <c r="I37" i="10"/>
  <c r="I33" i="10"/>
  <c r="I36" i="10"/>
  <c r="I32" i="10"/>
  <c r="M35" i="10"/>
  <c r="M31" i="10"/>
  <c r="M34" i="10"/>
  <c r="M37" i="10"/>
  <c r="M33" i="10"/>
  <c r="M36" i="10"/>
  <c r="M32" i="10"/>
  <c r="Q35" i="10"/>
  <c r="Q31" i="10"/>
  <c r="Q34" i="10"/>
  <c r="Q37" i="10"/>
  <c r="Q33" i="10"/>
  <c r="Q36" i="10"/>
  <c r="Q32" i="10"/>
  <c r="K37" i="10"/>
  <c r="K33" i="10"/>
  <c r="K36" i="10"/>
  <c r="K32" i="10"/>
  <c r="K35" i="10"/>
  <c r="K31" i="10"/>
  <c r="K34" i="10"/>
  <c r="D20" i="10"/>
  <c r="L36" i="10"/>
  <c r="L32" i="10"/>
  <c r="L35" i="10"/>
  <c r="L31" i="10"/>
  <c r="L34" i="10"/>
  <c r="L37" i="10"/>
  <c r="L33" i="10"/>
  <c r="G37" i="10"/>
  <c r="G33" i="10"/>
  <c r="G36" i="10"/>
  <c r="G32" i="10"/>
  <c r="G35" i="10"/>
  <c r="G31" i="10"/>
  <c r="G34" i="10"/>
  <c r="D6" i="10"/>
  <c r="D16" i="10" s="1"/>
  <c r="D18" i="10" s="1"/>
  <c r="S16" i="10"/>
  <c r="S18" i="10" s="1"/>
  <c r="V34" i="10"/>
  <c r="V37" i="10"/>
  <c r="V33" i="10"/>
  <c r="V36" i="10"/>
  <c r="V32" i="10"/>
  <c r="V35" i="10"/>
  <c r="U35" i="10"/>
  <c r="U31" i="10"/>
  <c r="U34" i="10"/>
  <c r="U37" i="10"/>
  <c r="U33" i="10"/>
  <c r="U36" i="10"/>
  <c r="U32" i="10"/>
  <c r="O37" i="10"/>
  <c r="O33" i="10"/>
  <c r="O36" i="10"/>
  <c r="O32" i="10"/>
  <c r="O35" i="10"/>
  <c r="O31" i="10"/>
  <c r="O34" i="10"/>
  <c r="D21" i="10"/>
  <c r="V31" i="10"/>
  <c r="F34" i="10"/>
  <c r="F37" i="10"/>
  <c r="F33" i="10"/>
  <c r="F36" i="10"/>
  <c r="F32" i="10"/>
  <c r="F35" i="10"/>
  <c r="J34" i="10"/>
  <c r="J37" i="10"/>
  <c r="J33" i="10"/>
  <c r="J36" i="10"/>
  <c r="J32" i="10"/>
  <c r="J35" i="10"/>
  <c r="N34" i="10"/>
  <c r="N37" i="10"/>
  <c r="N33" i="10"/>
  <c r="N36" i="10"/>
  <c r="N32" i="10"/>
  <c r="N35" i="10"/>
  <c r="J31" i="10"/>
  <c r="E32" i="10"/>
  <c r="E18" i="10"/>
  <c r="C37" i="10" l="1"/>
  <c r="C33" i="10"/>
  <c r="C36" i="10"/>
  <c r="B44" i="10" s="1"/>
  <c r="C32" i="10"/>
  <c r="B40" i="10" s="1"/>
  <c r="C35" i="10"/>
  <c r="C31" i="10"/>
  <c r="C34" i="10"/>
  <c r="B42" i="10" s="1"/>
  <c r="R34" i="10"/>
  <c r="R37" i="10"/>
  <c r="R33" i="10"/>
  <c r="R36" i="10"/>
  <c r="R32" i="10"/>
  <c r="R35" i="10"/>
  <c r="R31" i="10"/>
  <c r="D36" i="10"/>
  <c r="D32" i="10"/>
  <c r="D35" i="10"/>
  <c r="D31" i="10"/>
  <c r="D34" i="10"/>
  <c r="D37" i="10"/>
  <c r="D33" i="10"/>
  <c r="M29" i="2"/>
  <c r="L29" i="2"/>
  <c r="K29" i="2"/>
  <c r="J29" i="2"/>
  <c r="I29" i="2"/>
  <c r="G29" i="2"/>
  <c r="L28" i="2"/>
  <c r="K28" i="2"/>
  <c r="I28" i="2"/>
  <c r="M28" i="2"/>
  <c r="G28" i="2"/>
  <c r="G22" i="2"/>
  <c r="G27" i="2" s="1"/>
  <c r="I22" i="2"/>
  <c r="I27" i="2" s="1"/>
  <c r="J22" i="2"/>
  <c r="J27" i="2" s="1"/>
  <c r="K22" i="2"/>
  <c r="K27" i="2" s="1"/>
  <c r="L22" i="2"/>
  <c r="L27" i="2" s="1"/>
  <c r="M22" i="2"/>
  <c r="M27" i="2" s="1"/>
  <c r="G21" i="2"/>
  <c r="G26" i="2" s="1"/>
  <c r="I21" i="2"/>
  <c r="I26" i="2" s="1"/>
  <c r="J21" i="2"/>
  <c r="K21" i="2"/>
  <c r="K26" i="2" s="1"/>
  <c r="L21" i="2"/>
  <c r="L26" i="2" s="1"/>
  <c r="M21" i="2"/>
  <c r="M26" i="2" s="1"/>
  <c r="O19" i="2"/>
  <c r="D17" i="2"/>
  <c r="F5" i="2"/>
  <c r="K17" i="2"/>
  <c r="L17" i="2"/>
  <c r="M17" i="2"/>
  <c r="C14" i="2"/>
  <c r="C15" i="2"/>
  <c r="C6" i="2"/>
  <c r="C7" i="2"/>
  <c r="C8" i="2"/>
  <c r="C9" i="2"/>
  <c r="C11" i="2"/>
  <c r="C12" i="2"/>
  <c r="C13" i="2"/>
  <c r="J26" i="2" l="1"/>
  <c r="J23" i="2"/>
  <c r="J28" i="2" s="1"/>
  <c r="H23" i="2"/>
  <c r="H24" i="2"/>
  <c r="H29" i="2" s="1"/>
  <c r="F24" i="2"/>
  <c r="F23" i="2"/>
  <c r="F28" i="2" s="1"/>
  <c r="E23" i="2"/>
  <c r="E24" i="2"/>
  <c r="D23" i="2"/>
  <c r="D28" i="2" s="1"/>
  <c r="D24" i="2"/>
  <c r="D29" i="2" s="1"/>
  <c r="M20" i="2"/>
  <c r="L20" i="2"/>
  <c r="K20" i="2"/>
  <c r="G5" i="2"/>
  <c r="H5" i="2" s="1"/>
  <c r="C5" i="2"/>
  <c r="B41" i="10"/>
  <c r="B43" i="10"/>
  <c r="B45" i="10"/>
  <c r="D20" i="2"/>
  <c r="F22" i="2"/>
  <c r="F27" i="2" s="1"/>
  <c r="F21" i="2"/>
  <c r="F26" i="2" s="1"/>
  <c r="D21" i="2"/>
  <c r="D26" i="2" s="1"/>
  <c r="D27" i="2"/>
  <c r="E22" i="2"/>
  <c r="F29" i="2"/>
  <c r="H21" i="2"/>
  <c r="H26" i="2" s="1"/>
  <c r="H28" i="2"/>
  <c r="H22" i="2"/>
  <c r="H27" i="2" s="1"/>
  <c r="E21" i="2"/>
  <c r="J17" i="2"/>
  <c r="H17" i="2"/>
  <c r="F17" i="2"/>
  <c r="I17" i="2"/>
  <c r="E17" i="2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B49" i="6"/>
  <c r="C49" i="6"/>
  <c r="B50" i="6"/>
  <c r="C50" i="6"/>
  <c r="B51" i="6"/>
  <c r="C51" i="6"/>
  <c r="B52" i="6"/>
  <c r="C52" i="6"/>
  <c r="B53" i="6"/>
  <c r="C53" i="6"/>
  <c r="B54" i="6"/>
  <c r="C54" i="6"/>
  <c r="B55" i="6"/>
  <c r="C55" i="6"/>
  <c r="B56" i="6"/>
  <c r="C56" i="6"/>
  <c r="B57" i="6"/>
  <c r="C57" i="6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B69" i="6"/>
  <c r="C69" i="6"/>
  <c r="B70" i="6"/>
  <c r="C70" i="6"/>
  <c r="B71" i="6"/>
  <c r="C71" i="6"/>
  <c r="B72" i="6"/>
  <c r="C72" i="6"/>
  <c r="B73" i="6"/>
  <c r="C73" i="6"/>
  <c r="B74" i="6"/>
  <c r="C74" i="6"/>
  <c r="B75" i="6"/>
  <c r="C75" i="6"/>
  <c r="B76" i="6"/>
  <c r="C76" i="6"/>
  <c r="B77" i="6"/>
  <c r="C77" i="6"/>
  <c r="B78" i="6"/>
  <c r="C78" i="6"/>
  <c r="B79" i="6"/>
  <c r="C79" i="6"/>
  <c r="B80" i="6"/>
  <c r="C80" i="6"/>
  <c r="B81" i="6"/>
  <c r="C81" i="6"/>
  <c r="B82" i="6"/>
  <c r="C82" i="6"/>
  <c r="B83" i="6"/>
  <c r="C83" i="6"/>
  <c r="B84" i="6"/>
  <c r="C84" i="6"/>
  <c r="B85" i="6"/>
  <c r="C85" i="6"/>
  <c r="B86" i="6"/>
  <c r="C86" i="6"/>
  <c r="B87" i="6"/>
  <c r="C87" i="6"/>
  <c r="B88" i="6"/>
  <c r="C88" i="6"/>
  <c r="B89" i="6"/>
  <c r="C89" i="6"/>
  <c r="B90" i="6"/>
  <c r="C90" i="6"/>
  <c r="B91" i="6"/>
  <c r="C91" i="6"/>
  <c r="B92" i="6"/>
  <c r="C92" i="6"/>
  <c r="B93" i="6"/>
  <c r="C93" i="6"/>
  <c r="B94" i="6"/>
  <c r="C94" i="6"/>
  <c r="B95" i="6"/>
  <c r="C95" i="6"/>
  <c r="B96" i="6"/>
  <c r="C96" i="6"/>
  <c r="B97" i="6"/>
  <c r="C97" i="6"/>
  <c r="B98" i="6"/>
  <c r="C98" i="6"/>
  <c r="B99" i="6"/>
  <c r="C99" i="6"/>
  <c r="B100" i="6"/>
  <c r="C100" i="6"/>
  <c r="B101" i="6"/>
  <c r="C101" i="6"/>
  <c r="B102" i="6"/>
  <c r="C102" i="6"/>
  <c r="B103" i="6"/>
  <c r="C103" i="6"/>
  <c r="B104" i="6"/>
  <c r="C104" i="6"/>
  <c r="B105" i="6"/>
  <c r="C105" i="6"/>
  <c r="B106" i="6"/>
  <c r="C106" i="6"/>
  <c r="B107" i="6"/>
  <c r="C107" i="6"/>
  <c r="B108" i="6"/>
  <c r="C108" i="6"/>
  <c r="B109" i="6"/>
  <c r="C109" i="6"/>
  <c r="B110" i="6"/>
  <c r="C110" i="6"/>
  <c r="B111" i="6"/>
  <c r="C111" i="6"/>
  <c r="B112" i="6"/>
  <c r="C112" i="6"/>
  <c r="B113" i="6"/>
  <c r="C113" i="6"/>
  <c r="B114" i="6"/>
  <c r="C114" i="6"/>
  <c r="B115" i="6"/>
  <c r="C115" i="6"/>
  <c r="B116" i="6"/>
  <c r="C116" i="6"/>
  <c r="B117" i="6"/>
  <c r="C117" i="6"/>
  <c r="B118" i="6"/>
  <c r="C118" i="6"/>
  <c r="B119" i="6"/>
  <c r="C119" i="6"/>
  <c r="B120" i="6"/>
  <c r="C120" i="6"/>
  <c r="B121" i="6"/>
  <c r="C121" i="6"/>
  <c r="B122" i="6"/>
  <c r="C122" i="6"/>
  <c r="B123" i="6"/>
  <c r="C123" i="6"/>
  <c r="B124" i="6"/>
  <c r="C124" i="6"/>
  <c r="B125" i="6"/>
  <c r="C125" i="6"/>
  <c r="B126" i="6"/>
  <c r="C126" i="6"/>
  <c r="B127" i="6"/>
  <c r="C127" i="6"/>
  <c r="B128" i="6"/>
  <c r="C128" i="6"/>
  <c r="B129" i="6"/>
  <c r="C129" i="6"/>
  <c r="B130" i="6"/>
  <c r="C130" i="6"/>
  <c r="B131" i="6"/>
  <c r="C131" i="6"/>
  <c r="B132" i="6"/>
  <c r="C132" i="6"/>
  <c r="B133" i="6"/>
  <c r="C133" i="6"/>
  <c r="B134" i="6"/>
  <c r="C134" i="6"/>
  <c r="B135" i="6"/>
  <c r="C135" i="6"/>
  <c r="B136" i="6"/>
  <c r="C136" i="6"/>
  <c r="B137" i="6"/>
  <c r="C137" i="6"/>
  <c r="B138" i="6"/>
  <c r="C138" i="6"/>
  <c r="B139" i="6"/>
  <c r="C139" i="6"/>
  <c r="B140" i="6"/>
  <c r="C140" i="6"/>
  <c r="B141" i="6"/>
  <c r="C141" i="6"/>
  <c r="B142" i="6"/>
  <c r="C142" i="6"/>
  <c r="B143" i="6"/>
  <c r="C143" i="6"/>
  <c r="B144" i="6"/>
  <c r="C144" i="6"/>
  <c r="B145" i="6"/>
  <c r="C145" i="6"/>
  <c r="B146" i="6"/>
  <c r="C146" i="6"/>
  <c r="B147" i="6"/>
  <c r="C147" i="6"/>
  <c r="B148" i="6"/>
  <c r="C148" i="6"/>
  <c r="B149" i="6"/>
  <c r="C149" i="6"/>
  <c r="B150" i="6"/>
  <c r="C150" i="6"/>
  <c r="B151" i="6"/>
  <c r="C151" i="6"/>
  <c r="B152" i="6"/>
  <c r="C152" i="6"/>
  <c r="B153" i="6"/>
  <c r="C153" i="6"/>
  <c r="B154" i="6"/>
  <c r="C154" i="6"/>
  <c r="B155" i="6"/>
  <c r="C155" i="6"/>
  <c r="B156" i="6"/>
  <c r="C156" i="6"/>
  <c r="B157" i="6"/>
  <c r="C157" i="6"/>
  <c r="B158" i="6"/>
  <c r="C158" i="6"/>
  <c r="B159" i="6"/>
  <c r="C159" i="6"/>
  <c r="B160" i="6"/>
  <c r="C160" i="6"/>
  <c r="B161" i="6"/>
  <c r="C161" i="6"/>
  <c r="B162" i="6"/>
  <c r="C162" i="6"/>
  <c r="B163" i="6"/>
  <c r="C163" i="6"/>
  <c r="B164" i="6"/>
  <c r="C164" i="6"/>
  <c r="B165" i="6"/>
  <c r="C165" i="6"/>
  <c r="B166" i="6"/>
  <c r="C166" i="6"/>
  <c r="B167" i="6"/>
  <c r="C167" i="6"/>
  <c r="B168" i="6"/>
  <c r="C168" i="6"/>
  <c r="B169" i="6"/>
  <c r="C169" i="6"/>
  <c r="B170" i="6"/>
  <c r="C170" i="6"/>
  <c r="B171" i="6"/>
  <c r="C171" i="6"/>
  <c r="B172" i="6"/>
  <c r="C172" i="6"/>
  <c r="B173" i="6"/>
  <c r="C173" i="6"/>
  <c r="B174" i="6"/>
  <c r="C174" i="6"/>
  <c r="B175" i="6"/>
  <c r="C175" i="6"/>
  <c r="B176" i="6"/>
  <c r="C176" i="6"/>
  <c r="B177" i="6"/>
  <c r="C177" i="6"/>
  <c r="B178" i="6"/>
  <c r="C178" i="6"/>
  <c r="B179" i="6"/>
  <c r="C179" i="6"/>
  <c r="B180" i="6"/>
  <c r="C180" i="6"/>
  <c r="B181" i="6"/>
  <c r="C181" i="6"/>
  <c r="B182" i="6"/>
  <c r="C182" i="6"/>
  <c r="B183" i="6"/>
  <c r="C183" i="6"/>
  <c r="B184" i="6"/>
  <c r="C184" i="6"/>
  <c r="B185" i="6"/>
  <c r="C185" i="6"/>
  <c r="B186" i="6"/>
  <c r="C186" i="6"/>
  <c r="B187" i="6"/>
  <c r="C187" i="6"/>
  <c r="B188" i="6"/>
  <c r="C188" i="6"/>
  <c r="B189" i="6"/>
  <c r="C189" i="6"/>
  <c r="B190" i="6"/>
  <c r="C190" i="6"/>
  <c r="B191" i="6"/>
  <c r="C191" i="6"/>
  <c r="B192" i="6"/>
  <c r="C192" i="6"/>
  <c r="B193" i="6"/>
  <c r="C193" i="6"/>
  <c r="B194" i="6"/>
  <c r="C194" i="6"/>
  <c r="B195" i="6"/>
  <c r="C195" i="6"/>
  <c r="B196" i="6"/>
  <c r="C196" i="6"/>
  <c r="B197" i="6"/>
  <c r="C197" i="6"/>
  <c r="B198" i="6"/>
  <c r="C198" i="6"/>
  <c r="B199" i="6"/>
  <c r="C199" i="6"/>
  <c r="B200" i="6"/>
  <c r="C200" i="6"/>
  <c r="B201" i="6"/>
  <c r="C201" i="6"/>
  <c r="B202" i="6"/>
  <c r="C202" i="6"/>
  <c r="B203" i="6"/>
  <c r="C203" i="6"/>
  <c r="B204" i="6"/>
  <c r="C204" i="6"/>
  <c r="B205" i="6"/>
  <c r="C205" i="6"/>
  <c r="B206" i="6"/>
  <c r="C206" i="6"/>
  <c r="B207" i="6"/>
  <c r="C207" i="6"/>
  <c r="B208" i="6"/>
  <c r="C208" i="6"/>
  <c r="B209" i="6"/>
  <c r="C209" i="6"/>
  <c r="B210" i="6"/>
  <c r="C210" i="6"/>
  <c r="B211" i="6"/>
  <c r="C211" i="6"/>
  <c r="B212" i="6"/>
  <c r="C212" i="6"/>
  <c r="B213" i="6"/>
  <c r="C213" i="6"/>
  <c r="B214" i="6"/>
  <c r="C214" i="6"/>
  <c r="B215" i="6"/>
  <c r="C215" i="6"/>
  <c r="B216" i="6"/>
  <c r="C216" i="6"/>
  <c r="B217" i="6"/>
  <c r="C217" i="6"/>
  <c r="B218" i="6"/>
  <c r="C218" i="6"/>
  <c r="B219" i="6"/>
  <c r="C219" i="6"/>
  <c r="B220" i="6"/>
  <c r="C220" i="6"/>
  <c r="B221" i="6"/>
  <c r="C221" i="6"/>
  <c r="B222" i="6"/>
  <c r="C222" i="6"/>
  <c r="B223" i="6"/>
  <c r="C223" i="6"/>
  <c r="B224" i="6"/>
  <c r="C224" i="6"/>
  <c r="B225" i="6"/>
  <c r="C225" i="6"/>
  <c r="B226" i="6"/>
  <c r="C226" i="6"/>
  <c r="B227" i="6"/>
  <c r="C227" i="6"/>
  <c r="B228" i="6"/>
  <c r="C228" i="6"/>
  <c r="B229" i="6"/>
  <c r="C229" i="6"/>
  <c r="B230" i="6"/>
  <c r="C230" i="6"/>
  <c r="B231" i="6"/>
  <c r="C231" i="6"/>
  <c r="B232" i="6"/>
  <c r="C232" i="6"/>
  <c r="B233" i="6"/>
  <c r="C233" i="6"/>
  <c r="B234" i="6"/>
  <c r="C234" i="6"/>
  <c r="B235" i="6"/>
  <c r="C235" i="6"/>
  <c r="B236" i="6"/>
  <c r="C236" i="6"/>
  <c r="B237" i="6"/>
  <c r="C237" i="6"/>
  <c r="B238" i="6"/>
  <c r="C238" i="6"/>
  <c r="B239" i="6"/>
  <c r="C239" i="6"/>
  <c r="B240" i="6"/>
  <c r="C240" i="6"/>
  <c r="B241" i="6"/>
  <c r="C241" i="6"/>
  <c r="B242" i="6"/>
  <c r="C242" i="6"/>
  <c r="B243" i="6"/>
  <c r="C243" i="6"/>
  <c r="B244" i="6"/>
  <c r="C244" i="6"/>
  <c r="B245" i="6"/>
  <c r="C245" i="6"/>
  <c r="B246" i="6"/>
  <c r="C246" i="6"/>
  <c r="B247" i="6"/>
  <c r="C247" i="6"/>
  <c r="B248" i="6"/>
  <c r="C248" i="6"/>
  <c r="B249" i="6"/>
  <c r="C249" i="6"/>
  <c r="B250" i="6"/>
  <c r="C250" i="6"/>
  <c r="B251" i="6"/>
  <c r="C251" i="6"/>
  <c r="B252" i="6"/>
  <c r="C252" i="6"/>
  <c r="B253" i="6"/>
  <c r="C253" i="6"/>
  <c r="B254" i="6"/>
  <c r="C254" i="6"/>
  <c r="B255" i="6"/>
  <c r="C255" i="6"/>
  <c r="B256" i="6"/>
  <c r="C256" i="6"/>
  <c r="B257" i="6"/>
  <c r="C257" i="6"/>
  <c r="B258" i="6"/>
  <c r="C258" i="6"/>
  <c r="B259" i="6"/>
  <c r="C259" i="6"/>
  <c r="B260" i="6"/>
  <c r="C260" i="6"/>
  <c r="B261" i="6"/>
  <c r="C261" i="6"/>
  <c r="B262" i="6"/>
  <c r="C262" i="6"/>
  <c r="B263" i="6"/>
  <c r="C263" i="6"/>
  <c r="B264" i="6"/>
  <c r="C264" i="6"/>
  <c r="B265" i="6"/>
  <c r="C265" i="6"/>
  <c r="B266" i="6"/>
  <c r="C266" i="6"/>
  <c r="B267" i="6"/>
  <c r="C267" i="6"/>
  <c r="B268" i="6"/>
  <c r="C268" i="6"/>
  <c r="B269" i="6"/>
  <c r="C269" i="6"/>
  <c r="B270" i="6"/>
  <c r="C270" i="6"/>
  <c r="B271" i="6"/>
  <c r="C271" i="6"/>
  <c r="B272" i="6"/>
  <c r="C272" i="6"/>
  <c r="B273" i="6"/>
  <c r="C273" i="6"/>
  <c r="B274" i="6"/>
  <c r="C274" i="6"/>
  <c r="B275" i="6"/>
  <c r="C275" i="6"/>
  <c r="B276" i="6"/>
  <c r="C276" i="6"/>
  <c r="B277" i="6"/>
  <c r="C277" i="6"/>
  <c r="B278" i="6"/>
  <c r="C278" i="6"/>
  <c r="B279" i="6"/>
  <c r="C279" i="6"/>
  <c r="B280" i="6"/>
  <c r="C280" i="6"/>
  <c r="B281" i="6"/>
  <c r="C281" i="6"/>
  <c r="B282" i="6"/>
  <c r="C282" i="6"/>
  <c r="B283" i="6"/>
  <c r="C283" i="6"/>
  <c r="B284" i="6"/>
  <c r="C284" i="6"/>
  <c r="B285" i="6"/>
  <c r="C285" i="6"/>
  <c r="B286" i="6"/>
  <c r="C286" i="6"/>
  <c r="B287" i="6"/>
  <c r="C287" i="6"/>
  <c r="B288" i="6"/>
  <c r="C288" i="6"/>
  <c r="B289" i="6"/>
  <c r="C289" i="6"/>
  <c r="B290" i="6"/>
  <c r="C290" i="6"/>
  <c r="B291" i="6"/>
  <c r="C291" i="6"/>
  <c r="B292" i="6"/>
  <c r="C292" i="6"/>
  <c r="B293" i="6"/>
  <c r="C293" i="6"/>
  <c r="B294" i="6"/>
  <c r="C294" i="6"/>
  <c r="B295" i="6"/>
  <c r="C295" i="6"/>
  <c r="B296" i="6"/>
  <c r="C296" i="6"/>
  <c r="B297" i="6"/>
  <c r="C297" i="6"/>
  <c r="B298" i="6"/>
  <c r="C298" i="6"/>
  <c r="B299" i="6"/>
  <c r="C299" i="6"/>
  <c r="B300" i="6"/>
  <c r="C300" i="6"/>
  <c r="B301" i="6"/>
  <c r="C301" i="6"/>
  <c r="B302" i="6"/>
  <c r="C302" i="6"/>
  <c r="B303" i="6"/>
  <c r="C303" i="6"/>
  <c r="B304" i="6"/>
  <c r="C304" i="6"/>
  <c r="B305" i="6"/>
  <c r="C305" i="6"/>
  <c r="B306" i="6"/>
  <c r="C306" i="6"/>
  <c r="B307" i="6"/>
  <c r="C307" i="6"/>
  <c r="B308" i="6"/>
  <c r="C308" i="6"/>
  <c r="B309" i="6"/>
  <c r="C309" i="6"/>
  <c r="B310" i="6"/>
  <c r="C310" i="6"/>
  <c r="B311" i="6"/>
  <c r="C311" i="6"/>
  <c r="B312" i="6"/>
  <c r="C312" i="6"/>
  <c r="B313" i="6"/>
  <c r="C313" i="6"/>
  <c r="B314" i="6"/>
  <c r="C314" i="6"/>
  <c r="B315" i="6"/>
  <c r="C315" i="6"/>
  <c r="B316" i="6"/>
  <c r="C316" i="6"/>
  <c r="B317" i="6"/>
  <c r="C317" i="6"/>
  <c r="B318" i="6"/>
  <c r="C318" i="6"/>
  <c r="B319" i="6"/>
  <c r="C319" i="6"/>
  <c r="B320" i="6"/>
  <c r="C320" i="6"/>
  <c r="B321" i="6"/>
  <c r="C321" i="6"/>
  <c r="B322" i="6"/>
  <c r="C322" i="6"/>
  <c r="B323" i="6"/>
  <c r="C323" i="6"/>
  <c r="B324" i="6"/>
  <c r="C324" i="6"/>
  <c r="B325" i="6"/>
  <c r="C325" i="6"/>
  <c r="B326" i="6"/>
  <c r="C326" i="6"/>
  <c r="B327" i="6"/>
  <c r="C327" i="6"/>
  <c r="B328" i="6"/>
  <c r="C328" i="6"/>
  <c r="B329" i="6"/>
  <c r="C329" i="6"/>
  <c r="B330" i="6"/>
  <c r="C330" i="6"/>
  <c r="B331" i="6"/>
  <c r="C331" i="6"/>
  <c r="B332" i="6"/>
  <c r="C332" i="6"/>
  <c r="B333" i="6"/>
  <c r="C333" i="6"/>
  <c r="B334" i="6"/>
  <c r="C334" i="6"/>
  <c r="B335" i="6"/>
  <c r="C335" i="6"/>
  <c r="B336" i="6"/>
  <c r="C336" i="6"/>
  <c r="B337" i="6"/>
  <c r="C337" i="6"/>
  <c r="B338" i="6"/>
  <c r="C338" i="6"/>
  <c r="B339" i="6"/>
  <c r="C339" i="6"/>
  <c r="B340" i="6"/>
  <c r="C340" i="6"/>
  <c r="B341" i="6"/>
  <c r="C341" i="6"/>
  <c r="B342" i="6"/>
  <c r="C342" i="6"/>
  <c r="B343" i="6"/>
  <c r="C343" i="6"/>
  <c r="B344" i="6"/>
  <c r="C344" i="6"/>
  <c r="B345" i="6"/>
  <c r="C345" i="6"/>
  <c r="B346" i="6"/>
  <c r="C346" i="6"/>
  <c r="B347" i="6"/>
  <c r="C347" i="6"/>
  <c r="B348" i="6"/>
  <c r="C348" i="6"/>
  <c r="B349" i="6"/>
  <c r="C349" i="6"/>
  <c r="B350" i="6"/>
  <c r="C350" i="6"/>
  <c r="B351" i="6"/>
  <c r="C351" i="6"/>
  <c r="B352" i="6"/>
  <c r="C352" i="6"/>
  <c r="B353" i="6"/>
  <c r="C353" i="6"/>
  <c r="B354" i="6"/>
  <c r="C354" i="6"/>
  <c r="B355" i="6"/>
  <c r="C355" i="6"/>
  <c r="B356" i="6"/>
  <c r="C356" i="6"/>
  <c r="B357" i="6"/>
  <c r="C357" i="6"/>
  <c r="B358" i="6"/>
  <c r="C358" i="6"/>
  <c r="B359" i="6"/>
  <c r="C359" i="6"/>
  <c r="B360" i="6"/>
  <c r="C360" i="6"/>
  <c r="B361" i="6"/>
  <c r="C361" i="6"/>
  <c r="B362" i="6"/>
  <c r="C362" i="6"/>
  <c r="B363" i="6"/>
  <c r="C363" i="6"/>
  <c r="B364" i="6"/>
  <c r="C364" i="6"/>
  <c r="B365" i="6"/>
  <c r="C365" i="6"/>
  <c r="B366" i="6"/>
  <c r="C366" i="6"/>
  <c r="C8" i="6"/>
  <c r="B8" i="6"/>
  <c r="D7" i="6"/>
  <c r="B7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8" i="6"/>
  <c r="E7" i="6"/>
  <c r="C7" i="6"/>
  <c r="D3" i="6"/>
  <c r="D4" i="6"/>
  <c r="E26" i="3"/>
  <c r="E27" i="3" s="1"/>
  <c r="D23" i="3"/>
  <c r="E23" i="3" s="1"/>
  <c r="D24" i="3"/>
  <c r="E24" i="3" s="1"/>
  <c r="D25" i="3"/>
  <c r="E25" i="3" s="1"/>
  <c r="D26" i="3"/>
  <c r="E22" i="3"/>
  <c r="C23" i="3"/>
  <c r="C24" i="3"/>
  <c r="C25" i="3"/>
  <c r="C26" i="3"/>
  <c r="C22" i="3"/>
  <c r="C12" i="3"/>
  <c r="D10" i="3"/>
  <c r="K33" i="2" l="1"/>
  <c r="K32" i="2"/>
  <c r="K35" i="2"/>
  <c r="K34" i="2"/>
  <c r="M34" i="2"/>
  <c r="M33" i="2"/>
  <c r="M32" i="2"/>
  <c r="M35" i="2"/>
  <c r="G17" i="2"/>
  <c r="D33" i="2"/>
  <c r="D34" i="2"/>
  <c r="D35" i="2"/>
  <c r="D32" i="2"/>
  <c r="L33" i="2"/>
  <c r="L34" i="2"/>
  <c r="L35" i="2"/>
  <c r="L32" i="2"/>
  <c r="O23" i="2"/>
  <c r="O24" i="2"/>
  <c r="E27" i="2"/>
  <c r="O22" i="2"/>
  <c r="E29" i="2"/>
  <c r="E28" i="2"/>
  <c r="E26" i="2"/>
  <c r="O21" i="2"/>
  <c r="F24" i="3"/>
  <c r="F22" i="3"/>
  <c r="F23" i="3"/>
  <c r="F26" i="3"/>
  <c r="F27" i="3" s="1"/>
  <c r="F25" i="3"/>
  <c r="I20" i="2"/>
  <c r="J20" i="2"/>
  <c r="F20" i="2"/>
  <c r="G20" i="2"/>
  <c r="E20" i="2"/>
  <c r="H20" i="2"/>
  <c r="C17" i="2"/>
  <c r="E8" i="6"/>
  <c r="F18" i="6"/>
  <c r="F42" i="6"/>
  <c r="F30" i="6"/>
  <c r="F9" i="6"/>
  <c r="I45" i="6"/>
  <c r="G42" i="6"/>
  <c r="D13" i="3"/>
  <c r="C15" i="3"/>
  <c r="D15" i="3" s="1"/>
  <c r="H34" i="2" l="1"/>
  <c r="H33" i="2"/>
  <c r="H35" i="2"/>
  <c r="H32" i="2"/>
  <c r="J32" i="2"/>
  <c r="J35" i="2"/>
  <c r="J33" i="2"/>
  <c r="J34" i="2"/>
  <c r="I35" i="2"/>
  <c r="I34" i="2"/>
  <c r="I33" i="2"/>
  <c r="I32" i="2"/>
  <c r="G33" i="2"/>
  <c r="G32" i="2"/>
  <c r="G35" i="2"/>
  <c r="G34" i="2"/>
  <c r="F32" i="2"/>
  <c r="F35" i="2"/>
  <c r="F34" i="2"/>
  <c r="F33" i="2"/>
  <c r="E32" i="2"/>
  <c r="E33" i="2"/>
  <c r="E34" i="2"/>
  <c r="E35" i="2"/>
  <c r="C20" i="2"/>
  <c r="E9" i="6"/>
  <c r="C32" i="2" l="1"/>
  <c r="C37" i="2" s="1"/>
  <c r="C35" i="2"/>
  <c r="C40" i="2" s="1"/>
  <c r="C34" i="2"/>
  <c r="C39" i="2" s="1"/>
  <c r="C33" i="2"/>
  <c r="C38" i="2" s="1"/>
  <c r="E10" i="6"/>
  <c r="E11" i="6" s="1"/>
  <c r="E12" i="6" l="1"/>
  <c r="E13" i="6" l="1"/>
  <c r="E14" i="6" l="1"/>
  <c r="E15" i="6" l="1"/>
  <c r="E16" i="6" l="1"/>
  <c r="E17" i="6" l="1"/>
  <c r="E18" i="6" l="1"/>
  <c r="E19" i="6" l="1"/>
  <c r="E20" i="6" l="1"/>
  <c r="C4" i="2"/>
  <c r="C16" i="2" s="1"/>
  <c r="M2" i="2"/>
  <c r="L2" i="2"/>
  <c r="K2" i="2"/>
  <c r="J2" i="2"/>
  <c r="I2" i="2"/>
  <c r="G2" i="2"/>
  <c r="E21" i="6" l="1"/>
  <c r="E22" i="6" l="1"/>
  <c r="E23" i="6" l="1"/>
  <c r="E24" i="6" l="1"/>
  <c r="E25" i="6" l="1"/>
  <c r="E26" i="6" l="1"/>
  <c r="E27" i="6" l="1"/>
  <c r="E28" i="6" l="1"/>
  <c r="E29" i="6"/>
  <c r="E30" i="6" l="1"/>
  <c r="E31" i="6" l="1"/>
  <c r="E32" i="6" l="1"/>
  <c r="E33" i="6" l="1"/>
  <c r="E34" i="6" l="1"/>
  <c r="E35" i="6" l="1"/>
  <c r="E36" i="6" l="1"/>
  <c r="E37" i="6" l="1"/>
  <c r="E38" i="6" l="1"/>
  <c r="E39" i="6" l="1"/>
  <c r="E40" i="6" l="1"/>
  <c r="E41" i="6"/>
  <c r="E42" i="6" l="1"/>
  <c r="E43" i="6" l="1"/>
  <c r="E44" i="6" l="1"/>
  <c r="E45" i="6" l="1"/>
  <c r="E46" i="6" l="1"/>
  <c r="E47" i="6" l="1"/>
  <c r="E48" i="6" l="1"/>
  <c r="E49" i="6" l="1"/>
  <c r="E50" i="6" l="1"/>
  <c r="E51" i="6" l="1"/>
  <c r="E52" i="6" l="1"/>
  <c r="E53" i="6" l="1"/>
  <c r="E54" i="6" l="1"/>
  <c r="E55" i="6" l="1"/>
  <c r="E56" i="6" l="1"/>
  <c r="E57" i="6" l="1"/>
  <c r="E58" i="6" l="1"/>
  <c r="E59" i="6" l="1"/>
  <c r="E60" i="6" l="1"/>
  <c r="E61" i="6" l="1"/>
  <c r="E62" i="6" l="1"/>
  <c r="E63" i="6" l="1"/>
  <c r="E64" i="6" l="1"/>
  <c r="E65" i="6" l="1"/>
  <c r="E66" i="6" l="1"/>
  <c r="E67" i="6" l="1"/>
  <c r="E68" i="6" l="1"/>
  <c r="E69" i="6" l="1"/>
  <c r="E70" i="6" l="1"/>
  <c r="E71" i="6" l="1"/>
  <c r="E72" i="6" l="1"/>
  <c r="E73" i="6" l="1"/>
  <c r="E74" i="6" l="1"/>
  <c r="E75" i="6" l="1"/>
  <c r="E76" i="6" l="1"/>
  <c r="E77" i="6" l="1"/>
  <c r="E78" i="6" l="1"/>
  <c r="E79" i="6" l="1"/>
  <c r="E80" i="6" l="1"/>
  <c r="E81" i="6" l="1"/>
  <c r="E82" i="6" l="1"/>
  <c r="E83" i="6" l="1"/>
  <c r="E84" i="6" l="1"/>
  <c r="E85" i="6" l="1"/>
  <c r="E86" i="6" l="1"/>
  <c r="E87" i="6" l="1"/>
  <c r="E88" i="6" l="1"/>
  <c r="E89" i="6" l="1"/>
  <c r="E90" i="6" l="1"/>
  <c r="E91" i="6" l="1"/>
  <c r="E92" i="6" l="1"/>
  <c r="E93" i="6" l="1"/>
  <c r="E94" i="6" l="1"/>
  <c r="E95" i="6" l="1"/>
  <c r="E96" i="6" l="1"/>
  <c r="E97" i="6" l="1"/>
  <c r="E98" i="6" l="1"/>
  <c r="E99" i="6" l="1"/>
  <c r="E100" i="6" l="1"/>
  <c r="E101" i="6" l="1"/>
  <c r="E102" i="6" l="1"/>
  <c r="E103" i="6" l="1"/>
  <c r="E104" i="6" l="1"/>
  <c r="E105" i="6" l="1"/>
  <c r="E106" i="6" l="1"/>
  <c r="E107" i="6" l="1"/>
  <c r="E108" i="6" l="1"/>
  <c r="E109" i="6" l="1"/>
  <c r="E110" i="6" l="1"/>
  <c r="E111" i="6" l="1"/>
  <c r="E112" i="6" l="1"/>
  <c r="E113" i="6" l="1"/>
  <c r="E114" i="6" l="1"/>
  <c r="E115" i="6" l="1"/>
  <c r="E116" i="6" l="1"/>
  <c r="E117" i="6" l="1"/>
  <c r="E118" i="6" l="1"/>
  <c r="E119" i="6" l="1"/>
  <c r="E120" i="6" l="1"/>
  <c r="E121" i="6" l="1"/>
  <c r="E122" i="6" l="1"/>
  <c r="E123" i="6" l="1"/>
  <c r="E124" i="6" l="1"/>
  <c r="E125" i="6" l="1"/>
  <c r="E126" i="6" l="1"/>
  <c r="E127" i="6" l="1"/>
  <c r="E128" i="6" l="1"/>
  <c r="E129" i="6" l="1"/>
  <c r="E130" i="6" l="1"/>
  <c r="E131" i="6" l="1"/>
  <c r="E132" i="6" l="1"/>
  <c r="E133" i="6" l="1"/>
  <c r="E134" i="6" l="1"/>
  <c r="E135" i="6" l="1"/>
  <c r="E136" i="6" l="1"/>
  <c r="E137" i="6" l="1"/>
  <c r="E138" i="6" l="1"/>
  <c r="E139" i="6" l="1"/>
  <c r="E140" i="6" l="1"/>
  <c r="E141" i="6" l="1"/>
  <c r="E142" i="6" l="1"/>
  <c r="E143" i="6" l="1"/>
  <c r="E144" i="6" l="1"/>
  <c r="E145" i="6" l="1"/>
  <c r="E146" i="6" l="1"/>
  <c r="E147" i="6" l="1"/>
  <c r="E148" i="6" l="1"/>
  <c r="E149" i="6" l="1"/>
  <c r="E150" i="6" l="1"/>
  <c r="E151" i="6" l="1"/>
  <c r="E152" i="6" l="1"/>
  <c r="E153" i="6" l="1"/>
  <c r="E154" i="6" l="1"/>
  <c r="E155" i="6" l="1"/>
  <c r="E156" i="6" l="1"/>
  <c r="E157" i="6" l="1"/>
  <c r="E158" i="6" l="1"/>
  <c r="E159" i="6" l="1"/>
  <c r="E160" i="6" l="1"/>
  <c r="E161" i="6" l="1"/>
  <c r="E162" i="6" l="1"/>
  <c r="E163" i="6" l="1"/>
  <c r="E164" i="6" l="1"/>
  <c r="E165" i="6" l="1"/>
  <c r="E166" i="6" l="1"/>
  <c r="E167" i="6" l="1"/>
  <c r="E168" i="6" l="1"/>
  <c r="E169" i="6" l="1"/>
  <c r="E170" i="6" l="1"/>
  <c r="E171" i="6" l="1"/>
  <c r="E172" i="6" l="1"/>
  <c r="E173" i="6" l="1"/>
  <c r="E174" i="6" l="1"/>
  <c r="E175" i="6" l="1"/>
  <c r="E176" i="6" l="1"/>
  <c r="E177" i="6" l="1"/>
  <c r="E178" i="6" l="1"/>
  <c r="E179" i="6" l="1"/>
  <c r="E180" i="6" l="1"/>
  <c r="E181" i="6" l="1"/>
  <c r="E182" i="6" l="1"/>
  <c r="E183" i="6" l="1"/>
  <c r="E184" i="6" l="1"/>
  <c r="E185" i="6" l="1"/>
  <c r="E186" i="6" l="1"/>
  <c r="E187" i="6" l="1"/>
  <c r="E188" i="6" l="1"/>
  <c r="E189" i="6" l="1"/>
  <c r="E190" i="6" l="1"/>
  <c r="E191" i="6" l="1"/>
  <c r="E192" i="6" l="1"/>
  <c r="E193" i="6" l="1"/>
  <c r="E194" i="6" l="1"/>
  <c r="E195" i="6" l="1"/>
  <c r="E196" i="6" l="1"/>
  <c r="E197" i="6" l="1"/>
  <c r="E198" i="6" l="1"/>
  <c r="E199" i="6" l="1"/>
  <c r="E200" i="6" l="1"/>
  <c r="E201" i="6" l="1"/>
  <c r="E202" i="6" l="1"/>
  <c r="E203" i="6" l="1"/>
  <c r="E204" i="6" l="1"/>
  <c r="E205" i="6" l="1"/>
  <c r="E206" i="6" l="1"/>
  <c r="E207" i="6" l="1"/>
  <c r="E208" i="6" l="1"/>
  <c r="E209" i="6" l="1"/>
  <c r="E210" i="6" l="1"/>
  <c r="E211" i="6" l="1"/>
  <c r="E212" i="6" l="1"/>
  <c r="E213" i="6" l="1"/>
  <c r="E214" i="6" l="1"/>
  <c r="E215" i="6" l="1"/>
  <c r="E216" i="6" l="1"/>
  <c r="E217" i="6" l="1"/>
  <c r="E218" i="6" l="1"/>
  <c r="E219" i="6" l="1"/>
  <c r="E220" i="6" l="1"/>
  <c r="E221" i="6" l="1"/>
  <c r="E222" i="6" l="1"/>
  <c r="E223" i="6" l="1"/>
  <c r="E224" i="6" l="1"/>
  <c r="E225" i="6" l="1"/>
  <c r="E226" i="6" l="1"/>
  <c r="E227" i="6" l="1"/>
  <c r="E228" i="6" l="1"/>
  <c r="E229" i="6" l="1"/>
  <c r="E230" i="6" l="1"/>
  <c r="E231" i="6" l="1"/>
  <c r="E232" i="6" l="1"/>
  <c r="E233" i="6" l="1"/>
  <c r="E234" i="6" l="1"/>
  <c r="E235" i="6" l="1"/>
  <c r="E236" i="6" l="1"/>
  <c r="E237" i="6" l="1"/>
  <c r="E238" i="6" l="1"/>
  <c r="E239" i="6" l="1"/>
  <c r="E240" i="6" l="1"/>
  <c r="E241" i="6" l="1"/>
  <c r="E242" i="6" l="1"/>
  <c r="E243" i="6" l="1"/>
  <c r="E244" i="6" l="1"/>
  <c r="E245" i="6" l="1"/>
  <c r="E246" i="6" l="1"/>
  <c r="E247" i="6" l="1"/>
  <c r="E248" i="6" l="1"/>
  <c r="E249" i="6" l="1"/>
  <c r="E250" i="6" l="1"/>
  <c r="E251" i="6" l="1"/>
  <c r="E252" i="6" l="1"/>
  <c r="E253" i="6" l="1"/>
  <c r="E254" i="6" l="1"/>
  <c r="E255" i="6" l="1"/>
  <c r="E256" i="6" l="1"/>
  <c r="E257" i="6" l="1"/>
  <c r="E258" i="6" l="1"/>
  <c r="E259" i="6" l="1"/>
  <c r="E260" i="6" l="1"/>
  <c r="E261" i="6" l="1"/>
  <c r="E262" i="6" l="1"/>
  <c r="E263" i="6" l="1"/>
  <c r="E264" i="6" l="1"/>
  <c r="E265" i="6" l="1"/>
  <c r="E266" i="6" l="1"/>
  <c r="E267" i="6" l="1"/>
  <c r="E268" i="6" l="1"/>
  <c r="E269" i="6" l="1"/>
  <c r="E270" i="6" l="1"/>
  <c r="E271" i="6" l="1"/>
  <c r="E272" i="6" l="1"/>
  <c r="E273" i="6" l="1"/>
  <c r="E274" i="6" l="1"/>
  <c r="E275" i="6" l="1"/>
  <c r="E276" i="6" l="1"/>
  <c r="E277" i="6" l="1"/>
  <c r="E278" i="6" l="1"/>
  <c r="E279" i="6" l="1"/>
  <c r="E280" i="6" l="1"/>
  <c r="E281" i="6" l="1"/>
  <c r="E282" i="6" l="1"/>
  <c r="E283" i="6" l="1"/>
  <c r="E284" i="6" l="1"/>
  <c r="E285" i="6" l="1"/>
  <c r="E286" i="6" l="1"/>
  <c r="E287" i="6" l="1"/>
  <c r="E288" i="6" l="1"/>
  <c r="E289" i="6" l="1"/>
  <c r="E290" i="6" l="1"/>
  <c r="E291" i="6" l="1"/>
  <c r="E292" i="6" l="1"/>
  <c r="E293" i="6" l="1"/>
  <c r="E294" i="6" l="1"/>
  <c r="E295" i="6" l="1"/>
  <c r="E296" i="6" l="1"/>
  <c r="E297" i="6" l="1"/>
  <c r="E298" i="6" l="1"/>
  <c r="E299" i="6" l="1"/>
  <c r="E300" i="6" l="1"/>
  <c r="E301" i="6" l="1"/>
  <c r="E302" i="6" l="1"/>
  <c r="E303" i="6" l="1"/>
  <c r="E304" i="6" l="1"/>
  <c r="E305" i="6" l="1"/>
  <c r="E306" i="6" l="1"/>
  <c r="E307" i="6" l="1"/>
  <c r="E308" i="6" l="1"/>
  <c r="E309" i="6" l="1"/>
  <c r="E310" i="6" l="1"/>
  <c r="E311" i="6" l="1"/>
  <c r="E312" i="6" l="1"/>
  <c r="E313" i="6" l="1"/>
  <c r="E314" i="6" l="1"/>
  <c r="E315" i="6" l="1"/>
  <c r="E316" i="6" l="1"/>
  <c r="E317" i="6" l="1"/>
  <c r="E318" i="6" l="1"/>
  <c r="E319" i="6" l="1"/>
  <c r="E320" i="6" l="1"/>
  <c r="E321" i="6" l="1"/>
  <c r="E322" i="6" l="1"/>
  <c r="E323" i="6" l="1"/>
  <c r="E324" i="6" l="1"/>
  <c r="E325" i="6" l="1"/>
  <c r="E326" i="6" l="1"/>
  <c r="E327" i="6" l="1"/>
  <c r="E328" i="6" l="1"/>
  <c r="E329" i="6" l="1"/>
  <c r="E330" i="6" l="1"/>
  <c r="E331" i="6" l="1"/>
  <c r="E332" i="6" l="1"/>
  <c r="E333" i="6" l="1"/>
  <c r="E334" i="6" l="1"/>
  <c r="E335" i="6" l="1"/>
  <c r="E336" i="6" l="1"/>
  <c r="E337" i="6" l="1"/>
  <c r="E338" i="6" l="1"/>
  <c r="E339" i="6" l="1"/>
  <c r="E340" i="6" l="1"/>
  <c r="E341" i="6" l="1"/>
  <c r="E342" i="6" l="1"/>
  <c r="E343" i="6" l="1"/>
  <c r="E344" i="6" l="1"/>
  <c r="E345" i="6" l="1"/>
  <c r="E346" i="6" l="1"/>
  <c r="E347" i="6" l="1"/>
  <c r="E348" i="6" l="1"/>
  <c r="E349" i="6" l="1"/>
  <c r="E350" i="6" l="1"/>
  <c r="E351" i="6" l="1"/>
  <c r="E352" i="6" l="1"/>
  <c r="E353" i="6" l="1"/>
  <c r="E354" i="6" l="1"/>
  <c r="E355" i="6" l="1"/>
  <c r="E356" i="6" l="1"/>
  <c r="E357" i="6" l="1"/>
  <c r="E358" i="6" l="1"/>
  <c r="E359" i="6" l="1"/>
  <c r="E360" i="6" l="1"/>
  <c r="E361" i="6" l="1"/>
  <c r="E362" i="6" l="1"/>
  <c r="E363" i="6" l="1"/>
  <c r="E364" i="6" l="1"/>
  <c r="E365" i="6" l="1"/>
  <c r="E366" i="6" l="1"/>
</calcChain>
</file>

<file path=xl/sharedStrings.xml><?xml version="1.0" encoding="utf-8"?>
<sst xmlns="http://schemas.openxmlformats.org/spreadsheetml/2006/main" count="243" uniqueCount="143">
  <si>
    <t>SUM</t>
  </si>
  <si>
    <t>Item</t>
  </si>
  <si>
    <t>1M</t>
  </si>
  <si>
    <t>3M</t>
  </si>
  <si>
    <t>6M</t>
  </si>
  <si>
    <t>9M</t>
  </si>
  <si>
    <t>2Y</t>
  </si>
  <si>
    <t>3Y</t>
  </si>
  <si>
    <t>4Y</t>
  </si>
  <si>
    <t>5Y</t>
  </si>
  <si>
    <t>7Y+</t>
  </si>
  <si>
    <t>Assets</t>
  </si>
  <si>
    <t>Cash</t>
  </si>
  <si>
    <t>Mortgage</t>
  </si>
  <si>
    <t>Corporate loans</t>
  </si>
  <si>
    <t>Overdrafts</t>
  </si>
  <si>
    <t>Municipalities</t>
  </si>
  <si>
    <t>Liabilities</t>
  </si>
  <si>
    <t>Demand deposits</t>
  </si>
  <si>
    <t>Saving deposits</t>
  </si>
  <si>
    <t>Term deposits</t>
  </si>
  <si>
    <t>Interest</t>
  </si>
  <si>
    <t>Principal</t>
  </si>
  <si>
    <t>a)</t>
  </si>
  <si>
    <t>b)</t>
  </si>
  <si>
    <t>c)</t>
  </si>
  <si>
    <t>d)</t>
  </si>
  <si>
    <t>Requested loan :</t>
  </si>
  <si>
    <t>IR mortgage (HB):</t>
  </si>
  <si>
    <t>IR mortgage (CHB):</t>
  </si>
  <si>
    <t>Fixation for both cases:</t>
  </si>
  <si>
    <t>approx monthly</t>
  </si>
  <si>
    <t>@ 1.7.2017</t>
  </si>
  <si>
    <t>FX rate @ 1.7.2017:</t>
  </si>
  <si>
    <t xml:space="preserve"> p.a.</t>
  </si>
  <si>
    <t xml:space="preserve"> years</t>
  </si>
  <si>
    <t xml:space="preserve"> HUF/CHF</t>
  </si>
  <si>
    <t xml:space="preserve"> HUF</t>
  </si>
  <si>
    <t>conversion of loan amount to CHF</t>
  </si>
  <si>
    <t>equivalent of original loan value in CHF</t>
  </si>
  <si>
    <t>yearly payment in CHF @ 9 % IR</t>
  </si>
  <si>
    <t>yearly payment in CHF @ 4 % IR</t>
  </si>
  <si>
    <t>diff</t>
  </si>
  <si>
    <t>this is the amout saved yearly for the decision to denominate mortgage in CHF instead of HUF</t>
  </si>
  <si>
    <t>FX rate @ 1.7.2018:</t>
  </si>
  <si>
    <t>FX rate @ 1.7.2019:</t>
  </si>
  <si>
    <t>FX rate @ 1.7.2020:</t>
  </si>
  <si>
    <t>FX rate @ 1.7.2021:</t>
  </si>
  <si>
    <t>Year</t>
  </si>
  <si>
    <t>@ 4% in CHF</t>
  </si>
  <si>
    <t>@ 4% in HUF</t>
  </si>
  <si>
    <t>Hungarian bank</t>
  </si>
  <si>
    <t>Swiss bank</t>
  </si>
  <si>
    <t>In HUF @ 9%</t>
  </si>
  <si>
    <t>(I)</t>
  </si>
  <si>
    <t>(II)</t>
  </si>
  <si>
    <t>(III)</t>
  </si>
  <si>
    <t>difference (I) &amp; (III)</t>
  </si>
  <si>
    <t>Calculate the differences in yearly installments due to changes in exchange rate:</t>
  </si>
  <si>
    <t>Mortgages</t>
  </si>
  <si>
    <t>Month</t>
  </si>
  <si>
    <t>Payment</t>
  </si>
  <si>
    <t>Amount unpaid</t>
  </si>
  <si>
    <t>Interest rate</t>
  </si>
  <si>
    <t>30Y tenor</t>
  </si>
  <si>
    <t>37-360M Principal unpaid</t>
  </si>
  <si>
    <t>1Y</t>
  </si>
  <si>
    <t>3Y TOTAL</t>
  </si>
  <si>
    <t>Credit cards</t>
  </si>
  <si>
    <t>GAP</t>
  </si>
  <si>
    <t>12M</t>
  </si>
  <si>
    <t>Deposits of financial institutions</t>
  </si>
  <si>
    <t>Issued bonds</t>
  </si>
  <si>
    <t>Stress 1 - rates + 2%</t>
  </si>
  <si>
    <t>Stress 2 - rates - 2%</t>
  </si>
  <si>
    <t>Stress 3 - long rates shift up</t>
  </si>
  <si>
    <t>Stress 4 - short rates shift down</t>
  </si>
  <si>
    <t>-</t>
  </si>
  <si>
    <t>Discounted gap</t>
  </si>
  <si>
    <t>Interest rate shock impact on NPV (we do not consider IR insensitive items in this table such as tangible, intangible assets, goodwill etc.)</t>
  </si>
  <si>
    <t>Stress 1</t>
  </si>
  <si>
    <t>Stress 2</t>
  </si>
  <si>
    <t>Stress 3</t>
  </si>
  <si>
    <t>Stress 4</t>
  </si>
  <si>
    <t>Δ NPV</t>
  </si>
  <si>
    <t>Impact 1</t>
  </si>
  <si>
    <t>Impact 2</t>
  </si>
  <si>
    <t>Impact 3</t>
  </si>
  <si>
    <t>Impact 4</t>
  </si>
  <si>
    <t>avg int</t>
  </si>
  <si>
    <t xml:space="preserve">  </t>
  </si>
  <si>
    <t>IRRBB - Evonomic Valie of Equity</t>
  </si>
  <si>
    <t>we abstract from IR insensitive items</t>
  </si>
  <si>
    <t>average repricing</t>
  </si>
  <si>
    <t>@ 30.9.2017</t>
  </si>
  <si>
    <t>1D</t>
  </si>
  <si>
    <t>1W</t>
  </si>
  <si>
    <t>2M</t>
  </si>
  <si>
    <t>4M</t>
  </si>
  <si>
    <t>5M</t>
  </si>
  <si>
    <t>7M</t>
  </si>
  <si>
    <t>8M</t>
  </si>
  <si>
    <t>10M</t>
  </si>
  <si>
    <t>11M</t>
  </si>
  <si>
    <t>6Y</t>
  </si>
  <si>
    <t>7Y</t>
  </si>
  <si>
    <t>8Y</t>
  </si>
  <si>
    <t>9Y</t>
  </si>
  <si>
    <t>10Y</t>
  </si>
  <si>
    <t>12Y</t>
  </si>
  <si>
    <t>15Y</t>
  </si>
  <si>
    <t>20Y</t>
  </si>
  <si>
    <t>A</t>
  </si>
  <si>
    <t>MMR</t>
  </si>
  <si>
    <t>Loan A</t>
  </si>
  <si>
    <t>Undrawn loan A firm commitments</t>
  </si>
  <si>
    <t>Unapproved debits</t>
  </si>
  <si>
    <t>Loan B</t>
  </si>
  <si>
    <t>Undrawn loan B commitments</t>
  </si>
  <si>
    <t>L</t>
  </si>
  <si>
    <t>Current Accounts - stable</t>
  </si>
  <si>
    <t>Current Accounts IR insensitive</t>
  </si>
  <si>
    <t>Current Accounts IR sensitive</t>
  </si>
  <si>
    <t>Swap (spot til T+5)</t>
  </si>
  <si>
    <t>P</t>
  </si>
  <si>
    <t>GAP + 200 bp</t>
  </si>
  <si>
    <t>Average repricing of assets</t>
  </si>
  <si>
    <t>Average repricing od liabilities</t>
  </si>
  <si>
    <t>Capital</t>
  </si>
  <si>
    <t>Baseline scenario</t>
  </si>
  <si>
    <t>IR minus 200</t>
  </si>
  <si>
    <t>IR plus 200</t>
  </si>
  <si>
    <t>Long term up</t>
  </si>
  <si>
    <t>Long term down</t>
  </si>
  <si>
    <t>Short term down</t>
  </si>
  <si>
    <t>Short term up</t>
  </si>
  <si>
    <t>Impact of stress scenario on capital in %</t>
  </si>
  <si>
    <t>worst impact</t>
  </si>
  <si>
    <t>HB - yearly payment in HUF</t>
  </si>
  <si>
    <t>CHB</t>
  </si>
  <si>
    <t xml:space="preserve">Suppose a client of Hungarian bank (HB) applied for a mortgage in 2007. Because rates in 2007 set by the Hungarian central bank were above 7 % ( + a profit margin of the bank lets assume another 2 %), it seemed rational to denominate this loan in CHF, where SNB set the interest rates slightly less than 2 % (and again, for simplicity, let’s assume equal profit margin of 2 % for CHB). We assume the loan was granted on 1.7.2007 with an agreed 5 year interest rate fixation. Payments are to be made yearly in a total of 5 installments.
</t>
  </si>
  <si>
    <t>Fixation</t>
  </si>
  <si>
    <t>Time bucket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</si>
</sst>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0\ &quot;Kč&quot;;[Red]\-#,##0.00\ &quot;Kč&quot;"/>
    <numFmt numFmtId="165" formatCode="_-* #,##0.00\ &quot;Kč&quot;_-;\-* #,##0.00\ &quot;Kč&quot;_-;_-* &quot;-&quot;??\ &quot;Kč&quot;_-;_-@_-"/>
    <numFmt numFmtId="166" formatCode="_-* #,##0.00\ _K_č_-;\-* #,##0.00\ _K_č_-;_-* &quot;-&quot;??\ _K_č_-;_-@_-"/>
    <numFmt numFmtId="167" formatCode="#,##0.00\ [$HUF];[Red]\-#,##0.00\ [$HUF]"/>
    <numFmt numFmtId="168" formatCode="#,##0.00\ [$CHF];[Red]\-#,##0.00\ [$CHF]"/>
    <numFmt numFmtId="169" formatCode="#,##0.0000"/>
    <numFmt numFmtId="170" formatCode="#,##0.000000"/>
    <numFmt numFmtId="171" formatCode="#,##0.000"/>
    <numFmt numFmtId="172" formatCode="#,##0.00000"/>
    <numFmt numFmtId="173" formatCode="#,##0.0"/>
  </numFmts>
  <fonts count="4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Calibri"/>
      <family val="2"/>
      <charset val="238"/>
    </font>
    <font>
      <sz val="10"/>
      <color theme="0"/>
      <name val="Arial"/>
      <family val="2"/>
      <charset val="238"/>
    </font>
    <font>
      <b/>
      <sz val="14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b/>
      <sz val="10"/>
      <color theme="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</font>
    <font>
      <sz val="11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6609">
    <xf numFmtId="0" fontId="0" fillId="0" borderId="0"/>
    <xf numFmtId="9" fontId="3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>
      <alignment wrapText="1"/>
    </xf>
    <xf numFmtId="0" fontId="19" fillId="0" borderId="0"/>
    <xf numFmtId="0" fontId="3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39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39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39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39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39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39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39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0" borderId="0"/>
    <xf numFmtId="166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0" fontId="1" fillId="16" borderId="3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258">
    <xf numFmtId="0" fontId="0" fillId="0" borderId="0" xfId="0"/>
    <xf numFmtId="3" fontId="0" fillId="0" borderId="0" xfId="0" applyNumberFormat="1"/>
    <xf numFmtId="0" fontId="4" fillId="0" borderId="0" xfId="0" applyFont="1"/>
    <xf numFmtId="0" fontId="5" fillId="0" borderId="0" xfId="0" applyFont="1"/>
    <xf numFmtId="0" fontId="0" fillId="3" borderId="0" xfId="0" applyFill="1"/>
    <xf numFmtId="0" fontId="7" fillId="4" borderId="0" xfId="0" applyFont="1" applyFill="1"/>
    <xf numFmtId="0" fontId="8" fillId="4" borderId="0" xfId="0" applyFont="1" applyFill="1" applyBorder="1" applyAlignment="1">
      <alignment vertical="center"/>
    </xf>
    <xf numFmtId="0" fontId="4" fillId="3" borderId="0" xfId="0" applyFont="1" applyFill="1"/>
    <xf numFmtId="0" fontId="9" fillId="3" borderId="0" xfId="0" applyFont="1" applyFill="1"/>
    <xf numFmtId="0" fontId="4" fillId="3" borderId="0" xfId="0" quotePrefix="1" applyFont="1" applyFill="1" applyAlignment="1">
      <alignment horizontal="right"/>
    </xf>
    <xf numFmtId="9" fontId="8" fillId="4" borderId="0" xfId="0" applyNumberFormat="1" applyFont="1" applyFill="1" applyBorder="1" applyAlignment="1">
      <alignment vertical="center"/>
    </xf>
    <xf numFmtId="4" fontId="9" fillId="0" borderId="0" xfId="0" applyNumberFormat="1" applyFont="1" applyFill="1"/>
    <xf numFmtId="168" fontId="0" fillId="3" borderId="0" xfId="0" applyNumberFormat="1" applyFill="1"/>
    <xf numFmtId="0" fontId="5" fillId="3" borderId="0" xfId="0" applyFont="1" applyFill="1"/>
    <xf numFmtId="0" fontId="4" fillId="3" borderId="0" xfId="0" applyFont="1" applyFill="1" applyAlignment="1">
      <alignment horizontal="right"/>
    </xf>
    <xf numFmtId="167" fontId="5" fillId="2" borderId="0" xfId="0" applyNumberFormat="1" applyFont="1" applyFill="1"/>
    <xf numFmtId="167" fontId="10" fillId="2" borderId="0" xfId="0" applyNumberFormat="1" applyFont="1" applyFill="1"/>
    <xf numFmtId="0" fontId="5" fillId="5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quotePrefix="1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5" fillId="5" borderId="2" xfId="0" applyFont="1" applyFill="1" applyBorder="1" applyAlignment="1">
      <alignment horizontal="center"/>
    </xf>
    <xf numFmtId="0" fontId="5" fillId="5" borderId="7" xfId="0" quotePrefix="1" applyFont="1" applyFill="1" applyBorder="1" applyAlignment="1">
      <alignment horizontal="center"/>
    </xf>
    <xf numFmtId="0" fontId="5" fillId="6" borderId="1" xfId="0" quotePrefix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6" borderId="10" xfId="0" quotePrefix="1" applyFont="1" applyFill="1" applyBorder="1" applyAlignment="1">
      <alignment horizontal="center"/>
    </xf>
    <xf numFmtId="0" fontId="4" fillId="6" borderId="11" xfId="0" quotePrefix="1" applyFont="1" applyFill="1" applyBorder="1" applyAlignment="1">
      <alignment horizontal="center"/>
    </xf>
    <xf numFmtId="167" fontId="0" fillId="5" borderId="5" xfId="0" applyNumberFormat="1" applyFill="1" applyBorder="1"/>
    <xf numFmtId="167" fontId="0" fillId="6" borderId="0" xfId="0" applyNumberFormat="1" applyFill="1" applyBorder="1"/>
    <xf numFmtId="167" fontId="0" fillId="5" borderId="7" xfId="0" applyNumberFormat="1" applyFill="1" applyBorder="1"/>
    <xf numFmtId="167" fontId="0" fillId="6" borderId="1" xfId="0" applyNumberFormat="1" applyFill="1" applyBorder="1"/>
    <xf numFmtId="0" fontId="5" fillId="6" borderId="7" xfId="0" quotePrefix="1" applyFont="1" applyFill="1" applyBorder="1" applyAlignment="1">
      <alignment horizontal="center"/>
    </xf>
    <xf numFmtId="0" fontId="4" fillId="6" borderId="9" xfId="0" quotePrefix="1" applyFont="1" applyFill="1" applyBorder="1" applyAlignment="1">
      <alignment horizontal="center"/>
    </xf>
    <xf numFmtId="168" fontId="0" fillId="6" borderId="5" xfId="0" applyNumberFormat="1" applyFill="1" applyBorder="1"/>
    <xf numFmtId="168" fontId="0" fillId="6" borderId="7" xfId="0" applyNumberFormat="1" applyFill="1" applyBorder="1"/>
    <xf numFmtId="167" fontId="5" fillId="2" borderId="6" xfId="0" applyNumberFormat="1" applyFont="1" applyFill="1" applyBorder="1"/>
    <xf numFmtId="167" fontId="5" fillId="2" borderId="8" xfId="0" applyNumberFormat="1" applyFont="1" applyFill="1" applyBorder="1"/>
    <xf numFmtId="3" fontId="4" fillId="0" borderId="0" xfId="0" applyNumberFormat="1" applyFont="1"/>
    <xf numFmtId="164" fontId="0" fillId="0" borderId="0" xfId="0" applyNumberFormat="1"/>
    <xf numFmtId="0" fontId="5" fillId="0" borderId="0" xfId="0" applyFont="1" applyAlignment="1">
      <alignment horizontal="center"/>
    </xf>
    <xf numFmtId="0" fontId="5" fillId="2" borderId="0" xfId="0" applyFont="1" applyFill="1"/>
    <xf numFmtId="3" fontId="0" fillId="0" borderId="0" xfId="1" applyNumberFormat="1" applyFont="1"/>
    <xf numFmtId="3" fontId="5" fillId="2" borderId="0" xfId="0" applyNumberFormat="1" applyFont="1" applyFill="1"/>
    <xf numFmtId="3" fontId="4" fillId="0" borderId="0" xfId="0" applyNumberFormat="1" applyFont="1" applyFill="1"/>
    <xf numFmtId="164" fontId="5" fillId="0" borderId="0" xfId="0" applyNumberFormat="1" applyFont="1"/>
    <xf numFmtId="164" fontId="5" fillId="2" borderId="0" xfId="0" applyNumberFormat="1" applyFont="1" applyFill="1"/>
    <xf numFmtId="0" fontId="11" fillId="7" borderId="0" xfId="0" applyFont="1" applyFill="1" applyAlignment="1">
      <alignment horizontal="center"/>
    </xf>
    <xf numFmtId="3" fontId="11" fillId="7" borderId="0" xfId="0" applyNumberFormat="1" applyFont="1" applyFill="1" applyAlignment="1">
      <alignment horizontal="center"/>
    </xf>
    <xf numFmtId="0" fontId="5" fillId="4" borderId="2" xfId="0" applyFont="1" applyFill="1" applyBorder="1"/>
    <xf numFmtId="3" fontId="5" fillId="4" borderId="3" xfId="0" applyNumberFormat="1" applyFont="1" applyFill="1" applyBorder="1"/>
    <xf numFmtId="3" fontId="5" fillId="4" borderId="4" xfId="0" applyNumberFormat="1" applyFont="1" applyFill="1" applyBorder="1"/>
    <xf numFmtId="0" fontId="5" fillId="4" borderId="5" xfId="0" applyFont="1" applyFill="1" applyBorder="1"/>
    <xf numFmtId="3" fontId="5" fillId="4" borderId="0" xfId="0" applyNumberFormat="1" applyFont="1" applyFill="1" applyBorder="1"/>
    <xf numFmtId="4" fontId="5" fillId="4" borderId="6" xfId="1" applyNumberFormat="1" applyFont="1" applyFill="1" applyBorder="1"/>
    <xf numFmtId="3" fontId="5" fillId="4" borderId="6" xfId="1" applyNumberFormat="1" applyFont="1" applyFill="1" applyBorder="1"/>
    <xf numFmtId="0" fontId="5" fillId="4" borderId="7" xfId="0" applyFont="1" applyFill="1" applyBorder="1"/>
    <xf numFmtId="3" fontId="5" fillId="4" borderId="1" xfId="0" applyNumberFormat="1" applyFont="1" applyFill="1" applyBorder="1"/>
    <xf numFmtId="3" fontId="5" fillId="4" borderId="8" xfId="0" applyNumberFormat="1" applyFont="1" applyFill="1" applyBorder="1"/>
    <xf numFmtId="0" fontId="13" fillId="7" borderId="0" xfId="0" applyFont="1" applyFill="1" applyAlignment="1">
      <alignment horizontal="center"/>
    </xf>
    <xf numFmtId="0" fontId="13" fillId="7" borderId="0" xfId="0" applyFont="1" applyFill="1"/>
    <xf numFmtId="3" fontId="13" fillId="7" borderId="0" xfId="0" applyNumberFormat="1" applyFont="1" applyFill="1"/>
    <xf numFmtId="0" fontId="11" fillId="7" borderId="0" xfId="0" applyFont="1" applyFill="1" applyBorder="1" applyAlignment="1">
      <alignment horizontal="center"/>
    </xf>
    <xf numFmtId="3" fontId="0" fillId="6" borderId="0" xfId="0" applyNumberFormat="1" applyFill="1" applyBorder="1"/>
    <xf numFmtId="3" fontId="0" fillId="8" borderId="0" xfId="0" applyNumberFormat="1" applyFill="1" applyBorder="1"/>
    <xf numFmtId="3" fontId="0" fillId="8" borderId="6" xfId="0" applyNumberFormat="1" applyFill="1" applyBorder="1"/>
    <xf numFmtId="3" fontId="0" fillId="0" borderId="1" xfId="0" applyNumberFormat="1" applyBorder="1"/>
    <xf numFmtId="3" fontId="0" fillId="0" borderId="8" xfId="0" applyNumberFormat="1" applyBorder="1"/>
    <xf numFmtId="0" fontId="5" fillId="6" borderId="2" xfId="0" applyFont="1" applyFill="1" applyBorder="1"/>
    <xf numFmtId="0" fontId="5" fillId="6" borderId="5" xfId="0" applyFont="1" applyFill="1" applyBorder="1"/>
    <xf numFmtId="0" fontId="5" fillId="8" borderId="5" xfId="0" applyFont="1" applyFill="1" applyBorder="1"/>
    <xf numFmtId="0" fontId="5" fillId="0" borderId="7" xfId="0" applyFont="1" applyBorder="1"/>
    <xf numFmtId="3" fontId="0" fillId="2" borderId="0" xfId="0" applyNumberFormat="1" applyFill="1" applyBorder="1"/>
    <xf numFmtId="3" fontId="11" fillId="7" borderId="0" xfId="0" applyNumberFormat="1" applyFont="1" applyFill="1"/>
    <xf numFmtId="0" fontId="9" fillId="0" borderId="0" xfId="0" applyFont="1"/>
    <xf numFmtId="3" fontId="4" fillId="8" borderId="0" xfId="0" applyNumberFormat="1" applyFont="1" applyFill="1" applyBorder="1"/>
    <xf numFmtId="3" fontId="5" fillId="8" borderId="13" xfId="0" applyNumberFormat="1" applyFont="1" applyFill="1" applyBorder="1"/>
    <xf numFmtId="0" fontId="5" fillId="0" borderId="15" xfId="0" applyFont="1" applyBorder="1"/>
    <xf numFmtId="3" fontId="5" fillId="0" borderId="12" xfId="0" applyNumberFormat="1" applyFont="1" applyBorder="1"/>
    <xf numFmtId="0" fontId="5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3" fontId="5" fillId="6" borderId="5" xfId="0" applyNumberFormat="1" applyFont="1" applyFill="1" applyBorder="1"/>
    <xf numFmtId="3" fontId="5" fillId="6" borderId="2" xfId="0" applyNumberFormat="1" applyFont="1" applyFill="1" applyBorder="1"/>
    <xf numFmtId="3" fontId="0" fillId="6" borderId="17" xfId="0" applyNumberFormat="1" applyFill="1" applyBorder="1"/>
    <xf numFmtId="3" fontId="0" fillId="6" borderId="18" xfId="0" applyNumberFormat="1" applyFill="1" applyBorder="1"/>
    <xf numFmtId="3" fontId="0" fillId="6" borderId="20" xfId="0" applyNumberFormat="1" applyFill="1" applyBorder="1"/>
    <xf numFmtId="3" fontId="0" fillId="6" borderId="21" xfId="0" applyNumberFormat="1" applyFill="1" applyBorder="1"/>
    <xf numFmtId="3" fontId="0" fillId="2" borderId="20" xfId="0" applyNumberFormat="1" applyFill="1" applyBorder="1"/>
    <xf numFmtId="0" fontId="4" fillId="9" borderId="0" xfId="0" applyFont="1" applyFill="1"/>
    <xf numFmtId="3" fontId="4" fillId="9" borderId="0" xfId="0" applyNumberFormat="1" applyFont="1" applyFill="1" applyAlignment="1">
      <alignment horizontal="center"/>
    </xf>
    <xf numFmtId="3" fontId="0" fillId="9" borderId="0" xfId="0" applyNumberFormat="1" applyFill="1"/>
    <xf numFmtId="3" fontId="15" fillId="0" borderId="14" xfId="0" applyNumberFormat="1" applyFont="1" applyBorder="1"/>
    <xf numFmtId="169" fontId="0" fillId="0" borderId="0" xfId="0" applyNumberFormat="1"/>
    <xf numFmtId="0" fontId="12" fillId="0" borderId="0" xfId="0" applyFont="1" applyAlignment="1">
      <alignment horizontal="center"/>
    </xf>
    <xf numFmtId="0" fontId="16" fillId="7" borderId="0" xfId="0" applyFont="1" applyFill="1" applyAlignment="1">
      <alignment horizontal="center"/>
    </xf>
    <xf numFmtId="0" fontId="11" fillId="7" borderId="0" xfId="0" applyFont="1" applyFill="1" applyBorder="1"/>
    <xf numFmtId="169" fontId="0" fillId="9" borderId="0" xfId="0" applyNumberFormat="1" applyFill="1"/>
    <xf numFmtId="170" fontId="0" fillId="2" borderId="0" xfId="0" applyNumberFormat="1" applyFill="1" applyBorder="1"/>
    <xf numFmtId="170" fontId="4" fillId="2" borderId="0" xfId="0" applyNumberFormat="1" applyFont="1" applyFill="1" applyBorder="1"/>
    <xf numFmtId="3" fontId="0" fillId="0" borderId="16" xfId="0" applyNumberFormat="1" applyBorder="1"/>
    <xf numFmtId="3" fontId="0" fillId="2" borderId="18" xfId="0" applyNumberFormat="1" applyFill="1" applyBorder="1"/>
    <xf numFmtId="170" fontId="4" fillId="2" borderId="18" xfId="0" applyNumberFormat="1" applyFont="1" applyFill="1" applyBorder="1"/>
    <xf numFmtId="170" fontId="4" fillId="2" borderId="21" xfId="0" applyNumberFormat="1" applyFont="1" applyFill="1" applyBorder="1"/>
    <xf numFmtId="3" fontId="0" fillId="2" borderId="23" xfId="0" applyNumberFormat="1" applyFill="1" applyBorder="1"/>
    <xf numFmtId="170" fontId="4" fillId="2" borderId="23" xfId="0" applyNumberFormat="1" applyFont="1" applyFill="1" applyBorder="1"/>
    <xf numFmtId="170" fontId="4" fillId="2" borderId="24" xfId="0" applyNumberFormat="1" applyFont="1" applyFill="1" applyBorder="1"/>
    <xf numFmtId="0" fontId="4" fillId="2" borderId="25" xfId="0" applyFont="1" applyFill="1" applyBorder="1"/>
    <xf numFmtId="0" fontId="4" fillId="2" borderId="26" xfId="0" applyFont="1" applyFill="1" applyBorder="1"/>
    <xf numFmtId="0" fontId="4" fillId="2" borderId="27" xfId="0" applyFont="1" applyFill="1" applyBorder="1"/>
    <xf numFmtId="0" fontId="13" fillId="3" borderId="0" xfId="0" applyFont="1" applyFill="1"/>
    <xf numFmtId="0" fontId="13" fillId="3" borderId="0" xfId="0" applyFont="1" applyFill="1" applyBorder="1"/>
    <xf numFmtId="3" fontId="13" fillId="3" borderId="0" xfId="0" applyNumberFormat="1" applyFont="1" applyFill="1" applyBorder="1"/>
    <xf numFmtId="170" fontId="13" fillId="3" borderId="0" xfId="0" applyNumberFormat="1" applyFont="1" applyFill="1" applyBorder="1"/>
    <xf numFmtId="3" fontId="19" fillId="0" borderId="0" xfId="2" applyNumberFormat="1" applyFont="1"/>
    <xf numFmtId="3" fontId="21" fillId="0" borderId="0" xfId="2" applyNumberFormat="1" applyFont="1"/>
    <xf numFmtId="3" fontId="19" fillId="3" borderId="0" xfId="2" applyNumberFormat="1" applyFont="1" applyFill="1"/>
    <xf numFmtId="0" fontId="19" fillId="0" borderId="0" xfId="2"/>
    <xf numFmtId="0" fontId="2" fillId="0" borderId="0" xfId="3"/>
    <xf numFmtId="3" fontId="19" fillId="0" borderId="0" xfId="2" applyNumberFormat="1" applyFont="1" applyAlignment="1">
      <alignment horizontal="center"/>
    </xf>
    <xf numFmtId="3" fontId="23" fillId="11" borderId="0" xfId="2" applyNumberFormat="1" applyFont="1" applyFill="1" applyAlignment="1">
      <alignment vertical="center" textRotation="255"/>
    </xf>
    <xf numFmtId="3" fontId="23" fillId="11" borderId="0" xfId="4" quotePrefix="1" applyNumberFormat="1" applyFont="1" applyFill="1" applyAlignment="1">
      <alignment horizontal="center"/>
    </xf>
    <xf numFmtId="3" fontId="23" fillId="11" borderId="26" xfId="4" applyNumberFormat="1" applyFont="1" applyFill="1" applyBorder="1" applyAlignment="1">
      <alignment horizontal="center"/>
    </xf>
    <xf numFmtId="3" fontId="24" fillId="11" borderId="0" xfId="5" applyNumberFormat="1" applyFont="1" applyFill="1" applyAlignment="1">
      <alignment horizontal="center"/>
    </xf>
    <xf numFmtId="3" fontId="24" fillId="11" borderId="0" xfId="2" applyNumberFormat="1" applyFont="1" applyFill="1" applyAlignment="1">
      <alignment horizontal="center"/>
    </xf>
    <xf numFmtId="3" fontId="21" fillId="4" borderId="0" xfId="6" applyNumberFormat="1" applyFont="1" applyFill="1" applyAlignment="1">
      <alignment horizontal="left"/>
    </xf>
    <xf numFmtId="171" fontId="21" fillId="4" borderId="25" xfId="6" applyNumberFormat="1" applyFont="1" applyFill="1" applyBorder="1" applyAlignment="1">
      <alignment horizontal="center"/>
    </xf>
    <xf numFmtId="3" fontId="25" fillId="4" borderId="21" xfId="6" applyNumberFormat="1" applyFont="1" applyFill="1" applyBorder="1"/>
    <xf numFmtId="3" fontId="26" fillId="4" borderId="26" xfId="6" applyNumberFormat="1" applyFont="1" applyFill="1" applyBorder="1"/>
    <xf numFmtId="3" fontId="27" fillId="4" borderId="0" xfId="6" applyNumberFormat="1" applyFont="1" applyFill="1" applyAlignment="1">
      <alignment horizontal="left"/>
    </xf>
    <xf numFmtId="171" fontId="27" fillId="4" borderId="26" xfId="6" applyNumberFormat="1" applyFont="1" applyFill="1" applyBorder="1" applyAlignment="1">
      <alignment horizontal="center"/>
    </xf>
    <xf numFmtId="3" fontId="18" fillId="4" borderId="26" xfId="6" applyNumberFormat="1" applyFont="1" applyFill="1" applyBorder="1"/>
    <xf numFmtId="3" fontId="28" fillId="4" borderId="0" xfId="6" applyNumberFormat="1" applyFont="1" applyFill="1" applyAlignment="1">
      <alignment horizontal="left"/>
    </xf>
    <xf numFmtId="171" fontId="21" fillId="4" borderId="26" xfId="6" applyNumberFormat="1" applyFont="1" applyFill="1" applyBorder="1" applyAlignment="1">
      <alignment horizontal="center"/>
    </xf>
    <xf numFmtId="3" fontId="29" fillId="4" borderId="26" xfId="6" applyNumberFormat="1" applyFont="1" applyFill="1" applyBorder="1"/>
    <xf numFmtId="3" fontId="30" fillId="4" borderId="26" xfId="6" applyNumberFormat="1" applyFont="1" applyFill="1" applyBorder="1"/>
    <xf numFmtId="3" fontId="2" fillId="4" borderId="26" xfId="6" applyNumberFormat="1" applyFont="1" applyFill="1" applyBorder="1"/>
    <xf numFmtId="3" fontId="31" fillId="12" borderId="20" xfId="6" applyNumberFormat="1" applyFont="1" applyFill="1" applyBorder="1"/>
    <xf numFmtId="171" fontId="2" fillId="12" borderId="26" xfId="6" applyNumberFormat="1" applyFont="1" applyFill="1" applyBorder="1" applyAlignment="1">
      <alignment horizontal="center"/>
    </xf>
    <xf numFmtId="3" fontId="31" fillId="12" borderId="21" xfId="6" applyNumberFormat="1" applyFont="1" applyFill="1" applyBorder="1"/>
    <xf numFmtId="3" fontId="2" fillId="12" borderId="26" xfId="6" applyNumberFormat="1" applyFont="1" applyFill="1" applyBorder="1"/>
    <xf numFmtId="171" fontId="2" fillId="12" borderId="27" xfId="6" applyNumberFormat="1" applyFont="1" applyFill="1" applyBorder="1" applyAlignment="1">
      <alignment horizontal="center"/>
    </xf>
    <xf numFmtId="3" fontId="32" fillId="11" borderId="0" xfId="4" applyNumberFormat="1" applyFont="1" applyFill="1"/>
    <xf numFmtId="3" fontId="17" fillId="11" borderId="26" xfId="4" applyNumberFormat="1" applyFont="1" applyFill="1" applyBorder="1"/>
    <xf numFmtId="3" fontId="32" fillId="11" borderId="0" xfId="7" applyNumberFormat="1" applyFont="1" applyFill="1"/>
    <xf numFmtId="3" fontId="23" fillId="11" borderId="0" xfId="4" applyNumberFormat="1" applyFont="1" applyFill="1"/>
    <xf numFmtId="3" fontId="23" fillId="11" borderId="26" xfId="4" applyNumberFormat="1" applyFont="1" applyFill="1" applyBorder="1"/>
    <xf numFmtId="172" fontId="19" fillId="3" borderId="0" xfId="2" applyNumberFormat="1" applyFont="1" applyFill="1" applyBorder="1"/>
    <xf numFmtId="172" fontId="2" fillId="3" borderId="0" xfId="6" applyNumberFormat="1" applyFont="1" applyFill="1" applyBorder="1"/>
    <xf numFmtId="3" fontId="2" fillId="3" borderId="0" xfId="6" applyNumberFormat="1" applyFont="1" applyFill="1" applyBorder="1"/>
    <xf numFmtId="173" fontId="2" fillId="3" borderId="0" xfId="6" applyNumberFormat="1" applyFont="1" applyFill="1" applyBorder="1"/>
    <xf numFmtId="3" fontId="19" fillId="13" borderId="2" xfId="2" applyNumberFormat="1" applyFont="1" applyFill="1" applyBorder="1"/>
    <xf numFmtId="3" fontId="19" fillId="13" borderId="3" xfId="2" applyNumberFormat="1" applyFont="1" applyFill="1" applyBorder="1"/>
    <xf numFmtId="169" fontId="19" fillId="13" borderId="4" xfId="2" applyNumberFormat="1" applyFont="1" applyFill="1" applyBorder="1" applyAlignment="1">
      <alignment horizontal="right"/>
    </xf>
    <xf numFmtId="3" fontId="19" fillId="0" borderId="0" xfId="2" applyNumberFormat="1" applyFont="1" applyFill="1" applyBorder="1"/>
    <xf numFmtId="3" fontId="19" fillId="13" borderId="7" xfId="2" applyNumberFormat="1" applyFont="1" applyFill="1" applyBorder="1"/>
    <xf numFmtId="3" fontId="19" fillId="13" borderId="1" xfId="2" applyNumberFormat="1" applyFont="1" applyFill="1" applyBorder="1"/>
    <xf numFmtId="169" fontId="19" fillId="13" borderId="8" xfId="2" applyNumberFormat="1" applyFont="1" applyFill="1" applyBorder="1" applyAlignment="1">
      <alignment horizontal="right"/>
    </xf>
    <xf numFmtId="0" fontId="32" fillId="11" borderId="0" xfId="2" applyFont="1" applyFill="1"/>
    <xf numFmtId="3" fontId="32" fillId="11" borderId="0" xfId="3" applyNumberFormat="1" applyFont="1" applyFill="1"/>
    <xf numFmtId="3" fontId="19" fillId="0" borderId="0" xfId="2" applyNumberFormat="1"/>
    <xf numFmtId="4" fontId="19" fillId="0" borderId="0" xfId="2" applyNumberFormat="1"/>
    <xf numFmtId="0" fontId="33" fillId="14" borderId="2" xfId="2" applyFont="1" applyFill="1" applyBorder="1"/>
    <xf numFmtId="170" fontId="33" fillId="14" borderId="28" xfId="2" applyNumberFormat="1" applyFont="1" applyFill="1" applyBorder="1"/>
    <xf numFmtId="170" fontId="33" fillId="14" borderId="29" xfId="2" applyNumberFormat="1" applyFont="1" applyFill="1" applyBorder="1"/>
    <xf numFmtId="170" fontId="33" fillId="14" borderId="30" xfId="2" applyNumberFormat="1" applyFont="1" applyFill="1" applyBorder="1"/>
    <xf numFmtId="0" fontId="2" fillId="0" borderId="0" xfId="3" applyFill="1" applyBorder="1"/>
    <xf numFmtId="0" fontId="33" fillId="15" borderId="31" xfId="2" applyFont="1" applyFill="1" applyBorder="1"/>
    <xf numFmtId="2" fontId="34" fillId="15" borderId="32" xfId="2" applyNumberFormat="1" applyFont="1" applyFill="1" applyBorder="1"/>
    <xf numFmtId="2" fontId="34" fillId="15" borderId="16" xfId="2" applyNumberFormat="1" applyFont="1" applyFill="1" applyBorder="1"/>
    <xf numFmtId="2" fontId="34" fillId="15" borderId="33" xfId="2" applyNumberFormat="1" applyFont="1" applyFill="1" applyBorder="1"/>
    <xf numFmtId="2" fontId="34" fillId="0" borderId="0" xfId="2" applyNumberFormat="1" applyFont="1" applyFill="1" applyBorder="1"/>
    <xf numFmtId="0" fontId="34" fillId="15" borderId="32" xfId="2" applyFont="1" applyFill="1" applyBorder="1"/>
    <xf numFmtId="0" fontId="34" fillId="15" borderId="16" xfId="2" applyFont="1" applyFill="1" applyBorder="1"/>
    <xf numFmtId="0" fontId="34" fillId="15" borderId="33" xfId="2" applyFont="1" applyFill="1" applyBorder="1"/>
    <xf numFmtId="0" fontId="34" fillId="0" borderId="0" xfId="2" applyFont="1" applyFill="1" applyBorder="1"/>
    <xf numFmtId="0" fontId="33" fillId="5" borderId="31" xfId="2" applyFont="1" applyFill="1" applyBorder="1"/>
    <xf numFmtId="2" fontId="34" fillId="5" borderId="32" xfId="2" applyNumberFormat="1" applyFont="1" applyFill="1" applyBorder="1"/>
    <xf numFmtId="2" fontId="34" fillId="5" borderId="16" xfId="2" applyNumberFormat="1" applyFont="1" applyFill="1" applyBorder="1"/>
    <xf numFmtId="2" fontId="34" fillId="5" borderId="33" xfId="2" applyNumberFormat="1" applyFont="1" applyFill="1" applyBorder="1"/>
    <xf numFmtId="0" fontId="34" fillId="5" borderId="32" xfId="2" applyFont="1" applyFill="1" applyBorder="1"/>
    <xf numFmtId="0" fontId="34" fillId="5" borderId="16" xfId="2" applyFont="1" applyFill="1" applyBorder="1"/>
    <xf numFmtId="0" fontId="34" fillId="5" borderId="33" xfId="2" applyFont="1" applyFill="1" applyBorder="1"/>
    <xf numFmtId="0" fontId="33" fillId="6" borderId="31" xfId="2" applyFont="1" applyFill="1" applyBorder="1"/>
    <xf numFmtId="2" fontId="34" fillId="6" borderId="32" xfId="2" applyNumberFormat="1" applyFont="1" applyFill="1" applyBorder="1"/>
    <xf numFmtId="2" fontId="34" fillId="6" borderId="16" xfId="2" applyNumberFormat="1" applyFont="1" applyFill="1" applyBorder="1"/>
    <xf numFmtId="2" fontId="34" fillId="6" borderId="33" xfId="2" applyNumberFormat="1" applyFont="1" applyFill="1" applyBorder="1"/>
    <xf numFmtId="0" fontId="33" fillId="6" borderId="34" xfId="2" applyFont="1" applyFill="1" applyBorder="1"/>
    <xf numFmtId="0" fontId="34" fillId="6" borderId="35" xfId="2" applyFont="1" applyFill="1" applyBorder="1"/>
    <xf numFmtId="0" fontId="34" fillId="6" borderId="36" xfId="2" applyFont="1" applyFill="1" applyBorder="1"/>
    <xf numFmtId="0" fontId="34" fillId="6" borderId="37" xfId="2" applyFont="1" applyFill="1" applyBorder="1"/>
    <xf numFmtId="3" fontId="33" fillId="14" borderId="28" xfId="2" applyNumberFormat="1" applyFont="1" applyFill="1" applyBorder="1"/>
    <xf numFmtId="3" fontId="33" fillId="14" borderId="29" xfId="2" applyNumberFormat="1" applyFont="1" applyFill="1" applyBorder="1"/>
    <xf numFmtId="3" fontId="33" fillId="14" borderId="30" xfId="2" applyNumberFormat="1" applyFont="1" applyFill="1" applyBorder="1"/>
    <xf numFmtId="3" fontId="34" fillId="15" borderId="32" xfId="2" applyNumberFormat="1" applyFont="1" applyFill="1" applyBorder="1"/>
    <xf numFmtId="3" fontId="34" fillId="15" borderId="16" xfId="2" applyNumberFormat="1" applyFont="1" applyFill="1" applyBorder="1"/>
    <xf numFmtId="3" fontId="34" fillId="15" borderId="33" xfId="2" applyNumberFormat="1" applyFont="1" applyFill="1" applyBorder="1"/>
    <xf numFmtId="3" fontId="34" fillId="5" borderId="32" xfId="2" applyNumberFormat="1" applyFont="1" applyFill="1" applyBorder="1"/>
    <xf numFmtId="3" fontId="34" fillId="5" borderId="16" xfId="2" applyNumberFormat="1" applyFont="1" applyFill="1" applyBorder="1"/>
    <xf numFmtId="3" fontId="34" fillId="5" borderId="33" xfId="2" applyNumberFormat="1" applyFont="1" applyFill="1" applyBorder="1"/>
    <xf numFmtId="3" fontId="34" fillId="6" borderId="32" xfId="2" applyNumberFormat="1" applyFont="1" applyFill="1" applyBorder="1"/>
    <xf numFmtId="3" fontId="34" fillId="6" borderId="16" xfId="2" applyNumberFormat="1" applyFont="1" applyFill="1" applyBorder="1"/>
    <xf numFmtId="3" fontId="34" fillId="6" borderId="33" xfId="2" applyNumberFormat="1" applyFont="1" applyFill="1" applyBorder="1"/>
    <xf numFmtId="3" fontId="34" fillId="6" borderId="35" xfId="2" applyNumberFormat="1" applyFont="1" applyFill="1" applyBorder="1"/>
    <xf numFmtId="3" fontId="34" fillId="6" borderId="36" xfId="2" applyNumberFormat="1" applyFont="1" applyFill="1" applyBorder="1"/>
    <xf numFmtId="3" fontId="34" fillId="6" borderId="37" xfId="2" applyNumberFormat="1" applyFont="1" applyFill="1" applyBorder="1"/>
    <xf numFmtId="10" fontId="17" fillId="11" borderId="5" xfId="7" applyNumberFormat="1" applyFont="1" applyFill="1" applyBorder="1"/>
    <xf numFmtId="3" fontId="17" fillId="11" borderId="6" xfId="3" applyNumberFormat="1" applyFont="1" applyFill="1" applyBorder="1"/>
    <xf numFmtId="10" fontId="35" fillId="11" borderId="5" xfId="7" applyNumberFormat="1" applyFont="1" applyFill="1" applyBorder="1"/>
    <xf numFmtId="10" fontId="17" fillId="11" borderId="7" xfId="7" applyNumberFormat="1" applyFont="1" applyFill="1" applyBorder="1"/>
    <xf numFmtId="164" fontId="9" fillId="3" borderId="0" xfId="0" applyNumberFormat="1" applyFont="1" applyFill="1"/>
    <xf numFmtId="0" fontId="36" fillId="4" borderId="0" xfId="0" applyFont="1" applyFill="1" applyAlignment="1">
      <alignment horizontal="right"/>
    </xf>
    <xf numFmtId="0" fontId="5" fillId="8" borderId="0" xfId="0" applyFont="1" applyFill="1"/>
    <xf numFmtId="0" fontId="8" fillId="4" borderId="17" xfId="0" applyFont="1" applyFill="1" applyBorder="1" applyAlignment="1">
      <alignment vertical="center"/>
    </xf>
    <xf numFmtId="3" fontId="8" fillId="4" borderId="18" xfId="0" applyNumberFormat="1" applyFont="1" applyFill="1" applyBorder="1" applyAlignment="1">
      <alignment vertical="center"/>
    </xf>
    <xf numFmtId="3" fontId="8" fillId="4" borderId="19" xfId="0" applyNumberFormat="1" applyFont="1" applyFill="1" applyBorder="1" applyAlignment="1">
      <alignment vertical="center"/>
    </xf>
    <xf numFmtId="0" fontId="8" fillId="4" borderId="20" xfId="0" applyFont="1" applyFill="1" applyBorder="1" applyAlignment="1">
      <alignment vertical="center"/>
    </xf>
    <xf numFmtId="3" fontId="8" fillId="4" borderId="21" xfId="0" applyNumberFormat="1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24" xfId="0" applyFont="1" applyFill="1" applyBorder="1" applyAlignment="1">
      <alignment vertical="center"/>
    </xf>
    <xf numFmtId="167" fontId="0" fillId="3" borderId="0" xfId="0" applyNumberFormat="1" applyFill="1"/>
    <xf numFmtId="3" fontId="0" fillId="2" borderId="17" xfId="0" applyNumberFormat="1" applyFill="1" applyBorder="1"/>
    <xf numFmtId="170" fontId="0" fillId="2" borderId="18" xfId="0" applyNumberFormat="1" applyFill="1" applyBorder="1"/>
    <xf numFmtId="170" fontId="0" fillId="2" borderId="19" xfId="0" applyNumberFormat="1" applyFill="1" applyBorder="1"/>
    <xf numFmtId="170" fontId="0" fillId="2" borderId="21" xfId="0" applyNumberFormat="1" applyFill="1" applyBorder="1"/>
    <xf numFmtId="3" fontId="0" fillId="2" borderId="22" xfId="0" applyNumberFormat="1" applyFill="1" applyBorder="1"/>
    <xf numFmtId="170" fontId="0" fillId="2" borderId="23" xfId="0" applyNumberFormat="1" applyFill="1" applyBorder="1"/>
    <xf numFmtId="170" fontId="0" fillId="2" borderId="24" xfId="0" applyNumberFormat="1" applyFill="1" applyBorder="1"/>
    <xf numFmtId="173" fontId="11" fillId="7" borderId="0" xfId="0" applyNumberFormat="1" applyFont="1" applyFill="1"/>
    <xf numFmtId="3" fontId="3" fillId="2" borderId="20" xfId="0" applyNumberFormat="1" applyFont="1" applyFill="1" applyBorder="1"/>
    <xf numFmtId="3" fontId="24" fillId="11" borderId="0" xfId="2" applyNumberFormat="1" applyFont="1" applyFill="1" applyAlignment="1">
      <alignment horizontal="center"/>
    </xf>
    <xf numFmtId="172" fontId="19" fillId="3" borderId="0" xfId="2" applyNumberFormat="1" applyFont="1" applyFill="1"/>
    <xf numFmtId="0" fontId="6" fillId="4" borderId="2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horizontal="left" wrapText="1"/>
    </xf>
    <xf numFmtId="0" fontId="6" fillId="4" borderId="6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6" fillId="4" borderId="8" xfId="0" applyFont="1" applyFill="1" applyBorder="1" applyAlignment="1">
      <alignment horizontal="left" wrapText="1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11" fillId="7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7" fillId="11" borderId="9" xfId="3" applyFont="1" applyFill="1" applyBorder="1" applyAlignment="1">
      <alignment horizontal="center"/>
    </xf>
    <xf numFmtId="0" fontId="17" fillId="11" borderId="11" xfId="3" applyFont="1" applyFill="1" applyBorder="1" applyAlignment="1">
      <alignment horizontal="center"/>
    </xf>
    <xf numFmtId="0" fontId="20" fillId="10" borderId="0" xfId="2" quotePrefix="1" applyFont="1" applyFill="1" applyAlignment="1">
      <alignment horizontal="center"/>
    </xf>
    <xf numFmtId="3" fontId="22" fillId="3" borderId="0" xfId="2" applyNumberFormat="1" applyFont="1" applyFill="1" applyAlignment="1">
      <alignment horizontal="center"/>
    </xf>
    <xf numFmtId="3" fontId="23" fillId="11" borderId="0" xfId="4" quotePrefix="1" applyNumberFormat="1" applyFont="1" applyFill="1" applyAlignment="1">
      <alignment horizontal="center" vertical="center" wrapText="1"/>
    </xf>
    <xf numFmtId="3" fontId="23" fillId="11" borderId="0" xfId="4" quotePrefix="1" applyNumberFormat="1" applyFont="1" applyFill="1" applyBorder="1" applyAlignment="1">
      <alignment horizontal="center" vertical="center" wrapText="1"/>
    </xf>
    <xf numFmtId="3" fontId="23" fillId="11" borderId="0" xfId="2" applyNumberFormat="1" applyFont="1" applyFill="1" applyAlignment="1">
      <alignment horizontal="center" vertical="center" textRotation="255"/>
    </xf>
    <xf numFmtId="3" fontId="23" fillId="11" borderId="21" xfId="2" applyNumberFormat="1" applyFont="1" applyFill="1" applyBorder="1" applyAlignment="1">
      <alignment horizontal="center" vertical="center" textRotation="255"/>
    </xf>
    <xf numFmtId="0" fontId="19" fillId="0" borderId="0" xfId="2" applyAlignment="1">
      <alignment horizontal="center"/>
    </xf>
  </cellXfs>
  <cellStyles count="16609">
    <cellStyle name="20 % – Zvýraznění1 10" xfId="11"/>
    <cellStyle name="20 % – Zvýraznění1 10 2" xfId="12"/>
    <cellStyle name="20 % – Zvýraznění1 10 2 2" xfId="9078"/>
    <cellStyle name="20 % – Zvýraznění1 10 3" xfId="13"/>
    <cellStyle name="20 % – Zvýraznění1 10 3 2" xfId="9079"/>
    <cellStyle name="20 % – Zvýraznění1 10 4" xfId="14"/>
    <cellStyle name="20 % – Zvýraznění1 10 4 2" xfId="9080"/>
    <cellStyle name="20 % – Zvýraznění1 10 5" xfId="15"/>
    <cellStyle name="20 % – Zvýraznění1 10 5 2" xfId="9081"/>
    <cellStyle name="20 % – Zvýraznění1 10 6" xfId="15105"/>
    <cellStyle name="20 % – Zvýraznění1 10 7" xfId="7570"/>
    <cellStyle name="20 % – Zvýraznění1 100" xfId="16"/>
    <cellStyle name="20 % – Zvýraznění1 100 2" xfId="17"/>
    <cellStyle name="20 % – Zvýraznění1 100 2 2" xfId="9082"/>
    <cellStyle name="20 % – Zvýraznění1 100 3" xfId="18"/>
    <cellStyle name="20 % – Zvýraznění1 100 3 2" xfId="9083"/>
    <cellStyle name="20 % – Zvýraznění1 100 4" xfId="19"/>
    <cellStyle name="20 % – Zvýraznění1 100 4 2" xfId="9084"/>
    <cellStyle name="20 % – Zvýraznění1 100 5" xfId="20"/>
    <cellStyle name="20 % – Zvýraznění1 100 5 2" xfId="9085"/>
    <cellStyle name="20 % – Zvýraznění1 100 6" xfId="15106"/>
    <cellStyle name="20 % – Zvýraznění1 100 7" xfId="7571"/>
    <cellStyle name="20 % – Zvýraznění1 101" xfId="21"/>
    <cellStyle name="20 % – Zvýraznění1 101 2" xfId="22"/>
    <cellStyle name="20 % – Zvýraznění1 101 2 2" xfId="9086"/>
    <cellStyle name="20 % – Zvýraznění1 101 3" xfId="23"/>
    <cellStyle name="20 % – Zvýraznění1 101 3 2" xfId="9087"/>
    <cellStyle name="20 % – Zvýraznění1 101 4" xfId="24"/>
    <cellStyle name="20 % – Zvýraznění1 101 4 2" xfId="9088"/>
    <cellStyle name="20 % – Zvýraznění1 101 5" xfId="25"/>
    <cellStyle name="20 % – Zvýraznění1 101 5 2" xfId="9089"/>
    <cellStyle name="20 % – Zvýraznění1 101 6" xfId="15107"/>
    <cellStyle name="20 % – Zvýraznění1 101 7" xfId="7572"/>
    <cellStyle name="20 % – Zvýraznění1 102" xfId="26"/>
    <cellStyle name="20 % – Zvýraznění1 102 2" xfId="27"/>
    <cellStyle name="20 % – Zvýraznění1 102 2 2" xfId="9090"/>
    <cellStyle name="20 % – Zvýraznění1 102 3" xfId="28"/>
    <cellStyle name="20 % – Zvýraznění1 102 3 2" xfId="9091"/>
    <cellStyle name="20 % – Zvýraznění1 102 4" xfId="29"/>
    <cellStyle name="20 % – Zvýraznění1 102 4 2" xfId="9092"/>
    <cellStyle name="20 % – Zvýraznění1 102 5" xfId="30"/>
    <cellStyle name="20 % – Zvýraznění1 102 5 2" xfId="9093"/>
    <cellStyle name="20 % – Zvýraznění1 102 6" xfId="15108"/>
    <cellStyle name="20 % – Zvýraznění1 102 7" xfId="7573"/>
    <cellStyle name="20 % – Zvýraznění1 103" xfId="31"/>
    <cellStyle name="20 % – Zvýraznění1 103 2" xfId="32"/>
    <cellStyle name="20 % – Zvýraznění1 103 2 2" xfId="9094"/>
    <cellStyle name="20 % – Zvýraznění1 103 3" xfId="33"/>
    <cellStyle name="20 % – Zvýraznění1 103 3 2" xfId="9095"/>
    <cellStyle name="20 % – Zvýraznění1 103 4" xfId="34"/>
    <cellStyle name="20 % – Zvýraznění1 103 4 2" xfId="9096"/>
    <cellStyle name="20 % – Zvýraznění1 103 5" xfId="35"/>
    <cellStyle name="20 % – Zvýraznění1 103 5 2" xfId="9097"/>
    <cellStyle name="20 % – Zvýraznění1 103 6" xfId="15109"/>
    <cellStyle name="20 % – Zvýraznění1 103 7" xfId="7574"/>
    <cellStyle name="20 % – Zvýraznění1 104" xfId="36"/>
    <cellStyle name="20 % – Zvýraznění1 104 2" xfId="37"/>
    <cellStyle name="20 % – Zvýraznění1 104 2 2" xfId="9098"/>
    <cellStyle name="20 % – Zvýraznění1 104 3" xfId="38"/>
    <cellStyle name="20 % – Zvýraznění1 104 3 2" xfId="9099"/>
    <cellStyle name="20 % – Zvýraznění1 104 4" xfId="39"/>
    <cellStyle name="20 % – Zvýraznění1 104 4 2" xfId="9100"/>
    <cellStyle name="20 % – Zvýraznění1 104 5" xfId="40"/>
    <cellStyle name="20 % – Zvýraznění1 104 5 2" xfId="9101"/>
    <cellStyle name="20 % – Zvýraznění1 104 6" xfId="15110"/>
    <cellStyle name="20 % – Zvýraznění1 104 7" xfId="7575"/>
    <cellStyle name="20 % – Zvýraznění1 105" xfId="41"/>
    <cellStyle name="20 % – Zvýraznění1 105 2" xfId="42"/>
    <cellStyle name="20 % – Zvýraznění1 105 2 2" xfId="9102"/>
    <cellStyle name="20 % – Zvýraznění1 105 3" xfId="43"/>
    <cellStyle name="20 % – Zvýraznění1 105 3 2" xfId="9103"/>
    <cellStyle name="20 % – Zvýraznění1 105 4" xfId="44"/>
    <cellStyle name="20 % – Zvýraznění1 105 4 2" xfId="9104"/>
    <cellStyle name="20 % – Zvýraznění1 105 5" xfId="45"/>
    <cellStyle name="20 % – Zvýraznění1 105 5 2" xfId="9105"/>
    <cellStyle name="20 % – Zvýraznění1 105 6" xfId="15111"/>
    <cellStyle name="20 % – Zvýraznění1 105 7" xfId="7576"/>
    <cellStyle name="20 % – Zvýraznění1 106" xfId="46"/>
    <cellStyle name="20 % – Zvýraznění1 106 2" xfId="47"/>
    <cellStyle name="20 % – Zvýraznění1 106 2 2" xfId="9106"/>
    <cellStyle name="20 % – Zvýraznění1 106 3" xfId="48"/>
    <cellStyle name="20 % – Zvýraznění1 106 3 2" xfId="9107"/>
    <cellStyle name="20 % – Zvýraznění1 106 4" xfId="49"/>
    <cellStyle name="20 % – Zvýraznění1 106 4 2" xfId="9108"/>
    <cellStyle name="20 % – Zvýraznění1 106 5" xfId="50"/>
    <cellStyle name="20 % – Zvýraznění1 106 5 2" xfId="9109"/>
    <cellStyle name="20 % – Zvýraznění1 106 6" xfId="15112"/>
    <cellStyle name="20 % – Zvýraznění1 106 7" xfId="7577"/>
    <cellStyle name="20 % – Zvýraznění1 107" xfId="51"/>
    <cellStyle name="20 % – Zvýraznění1 107 2" xfId="52"/>
    <cellStyle name="20 % – Zvýraznění1 107 2 2" xfId="9110"/>
    <cellStyle name="20 % – Zvýraznění1 107 3" xfId="53"/>
    <cellStyle name="20 % – Zvýraznění1 107 3 2" xfId="9111"/>
    <cellStyle name="20 % – Zvýraznění1 107 4" xfId="54"/>
    <cellStyle name="20 % – Zvýraznění1 107 4 2" xfId="9112"/>
    <cellStyle name="20 % – Zvýraznění1 107 5" xfId="55"/>
    <cellStyle name="20 % – Zvýraznění1 107 5 2" xfId="9113"/>
    <cellStyle name="20 % – Zvýraznění1 107 6" xfId="15113"/>
    <cellStyle name="20 % – Zvýraznění1 107 7" xfId="7578"/>
    <cellStyle name="20 % – Zvýraznění1 108" xfId="56"/>
    <cellStyle name="20 % – Zvýraznění1 108 2" xfId="57"/>
    <cellStyle name="20 % – Zvýraznění1 108 2 2" xfId="9114"/>
    <cellStyle name="20 % – Zvýraznění1 108 3" xfId="58"/>
    <cellStyle name="20 % – Zvýraznění1 108 3 2" xfId="9115"/>
    <cellStyle name="20 % – Zvýraznění1 108 4" xfId="59"/>
    <cellStyle name="20 % – Zvýraznění1 108 4 2" xfId="9116"/>
    <cellStyle name="20 % – Zvýraznění1 108 5" xfId="60"/>
    <cellStyle name="20 % – Zvýraznění1 108 5 2" xfId="9117"/>
    <cellStyle name="20 % – Zvýraznění1 108 6" xfId="15114"/>
    <cellStyle name="20 % – Zvýraznění1 108 7" xfId="7579"/>
    <cellStyle name="20 % – Zvýraznění1 11" xfId="61"/>
    <cellStyle name="20 % – Zvýraznění1 11 2" xfId="62"/>
    <cellStyle name="20 % – Zvýraznění1 11 2 2" xfId="9118"/>
    <cellStyle name="20 % – Zvýraznění1 11 3" xfId="63"/>
    <cellStyle name="20 % – Zvýraznění1 11 3 2" xfId="9119"/>
    <cellStyle name="20 % – Zvýraznění1 11 4" xfId="64"/>
    <cellStyle name="20 % – Zvýraznění1 11 4 2" xfId="9120"/>
    <cellStyle name="20 % – Zvýraznění1 11 5" xfId="65"/>
    <cellStyle name="20 % – Zvýraznění1 11 5 2" xfId="9121"/>
    <cellStyle name="20 % – Zvýraznění1 11 6" xfId="15115"/>
    <cellStyle name="20 % – Zvýraznění1 11 7" xfId="7580"/>
    <cellStyle name="20 % – Zvýraznění1 12" xfId="66"/>
    <cellStyle name="20 % – Zvýraznění1 12 2" xfId="67"/>
    <cellStyle name="20 % – Zvýraznění1 12 2 2" xfId="9122"/>
    <cellStyle name="20 % – Zvýraznění1 12 3" xfId="68"/>
    <cellStyle name="20 % – Zvýraznění1 12 3 2" xfId="9123"/>
    <cellStyle name="20 % – Zvýraznění1 12 4" xfId="69"/>
    <cellStyle name="20 % – Zvýraznění1 12 4 2" xfId="9124"/>
    <cellStyle name="20 % – Zvýraznění1 12 5" xfId="70"/>
    <cellStyle name="20 % – Zvýraznění1 12 5 2" xfId="9125"/>
    <cellStyle name="20 % – Zvýraznění1 12 6" xfId="15116"/>
    <cellStyle name="20 % – Zvýraznění1 12 7" xfId="7581"/>
    <cellStyle name="20 % – Zvýraznění1 13" xfId="71"/>
    <cellStyle name="20 % – Zvýraznění1 13 2" xfId="72"/>
    <cellStyle name="20 % – Zvýraznění1 13 2 2" xfId="9126"/>
    <cellStyle name="20 % – Zvýraznění1 13 3" xfId="73"/>
    <cellStyle name="20 % – Zvýraznění1 13 3 2" xfId="9127"/>
    <cellStyle name="20 % – Zvýraznění1 13 4" xfId="74"/>
    <cellStyle name="20 % – Zvýraznění1 13 4 2" xfId="9128"/>
    <cellStyle name="20 % – Zvýraznění1 13 5" xfId="75"/>
    <cellStyle name="20 % – Zvýraznění1 13 5 2" xfId="9129"/>
    <cellStyle name="20 % – Zvýraznění1 13 6" xfId="15117"/>
    <cellStyle name="20 % – Zvýraznění1 13 7" xfId="7582"/>
    <cellStyle name="20 % – Zvýraznění1 14" xfId="76"/>
    <cellStyle name="20 % – Zvýraznění1 14 2" xfId="77"/>
    <cellStyle name="20 % – Zvýraznění1 14 2 2" xfId="9130"/>
    <cellStyle name="20 % – Zvýraznění1 14 3" xfId="78"/>
    <cellStyle name="20 % – Zvýraznění1 14 3 2" xfId="9131"/>
    <cellStyle name="20 % – Zvýraznění1 14 4" xfId="79"/>
    <cellStyle name="20 % – Zvýraznění1 14 4 2" xfId="9132"/>
    <cellStyle name="20 % – Zvýraznění1 14 5" xfId="80"/>
    <cellStyle name="20 % – Zvýraznění1 14 5 2" xfId="9133"/>
    <cellStyle name="20 % – Zvýraznění1 14 6" xfId="15118"/>
    <cellStyle name="20 % – Zvýraznění1 14 7" xfId="7583"/>
    <cellStyle name="20 % – Zvýraznění1 15" xfId="81"/>
    <cellStyle name="20 % – Zvýraznění1 15 2" xfId="82"/>
    <cellStyle name="20 % – Zvýraznění1 15 2 2" xfId="9134"/>
    <cellStyle name="20 % – Zvýraznění1 15 3" xfId="83"/>
    <cellStyle name="20 % – Zvýraznění1 15 3 2" xfId="9135"/>
    <cellStyle name="20 % – Zvýraznění1 15 4" xfId="84"/>
    <cellStyle name="20 % – Zvýraznění1 15 4 2" xfId="9136"/>
    <cellStyle name="20 % – Zvýraznění1 15 5" xfId="85"/>
    <cellStyle name="20 % – Zvýraznění1 15 5 2" xfId="9137"/>
    <cellStyle name="20 % – Zvýraznění1 15 6" xfId="15119"/>
    <cellStyle name="20 % – Zvýraznění1 15 7" xfId="7584"/>
    <cellStyle name="20 % – Zvýraznění1 16" xfId="86"/>
    <cellStyle name="20 % – Zvýraznění1 16 2" xfId="87"/>
    <cellStyle name="20 % – Zvýraznění1 16 2 2" xfId="9138"/>
    <cellStyle name="20 % – Zvýraznění1 16 3" xfId="88"/>
    <cellStyle name="20 % – Zvýraznění1 16 3 2" xfId="9139"/>
    <cellStyle name="20 % – Zvýraznění1 16 4" xfId="89"/>
    <cellStyle name="20 % – Zvýraznění1 16 4 2" xfId="9140"/>
    <cellStyle name="20 % – Zvýraznění1 16 5" xfId="90"/>
    <cellStyle name="20 % – Zvýraznění1 16 5 2" xfId="9141"/>
    <cellStyle name="20 % – Zvýraznění1 16 6" xfId="15120"/>
    <cellStyle name="20 % – Zvýraznění1 16 7" xfId="7585"/>
    <cellStyle name="20 % – Zvýraznění1 17" xfId="91"/>
    <cellStyle name="20 % – Zvýraznění1 17 2" xfId="92"/>
    <cellStyle name="20 % – Zvýraznění1 17 2 2" xfId="9142"/>
    <cellStyle name="20 % – Zvýraznění1 17 3" xfId="93"/>
    <cellStyle name="20 % – Zvýraznění1 17 3 2" xfId="9143"/>
    <cellStyle name="20 % – Zvýraznění1 17 4" xfId="94"/>
    <cellStyle name="20 % – Zvýraznění1 17 4 2" xfId="9144"/>
    <cellStyle name="20 % – Zvýraznění1 17 5" xfId="95"/>
    <cellStyle name="20 % – Zvýraznění1 17 5 2" xfId="9145"/>
    <cellStyle name="20 % – Zvýraznění1 17 6" xfId="15121"/>
    <cellStyle name="20 % – Zvýraznění1 17 7" xfId="7586"/>
    <cellStyle name="20 % – Zvýraznění1 18" xfId="96"/>
    <cellStyle name="20 % – Zvýraznění1 18 2" xfId="97"/>
    <cellStyle name="20 % – Zvýraznění1 18 2 2" xfId="9146"/>
    <cellStyle name="20 % – Zvýraznění1 18 3" xfId="98"/>
    <cellStyle name="20 % – Zvýraznění1 18 3 2" xfId="9147"/>
    <cellStyle name="20 % – Zvýraznění1 18 4" xfId="99"/>
    <cellStyle name="20 % – Zvýraznění1 18 4 2" xfId="9148"/>
    <cellStyle name="20 % – Zvýraznění1 18 5" xfId="100"/>
    <cellStyle name="20 % – Zvýraznění1 18 5 2" xfId="9149"/>
    <cellStyle name="20 % – Zvýraznění1 18 6" xfId="15122"/>
    <cellStyle name="20 % – Zvýraznění1 18 7" xfId="7587"/>
    <cellStyle name="20 % – Zvýraznění1 19" xfId="101"/>
    <cellStyle name="20 % – Zvýraznění1 19 2" xfId="102"/>
    <cellStyle name="20 % – Zvýraznění1 19 2 2" xfId="9150"/>
    <cellStyle name="20 % – Zvýraznění1 19 3" xfId="103"/>
    <cellStyle name="20 % – Zvýraznění1 19 3 2" xfId="9151"/>
    <cellStyle name="20 % – Zvýraznění1 19 4" xfId="104"/>
    <cellStyle name="20 % – Zvýraznění1 19 4 2" xfId="9152"/>
    <cellStyle name="20 % – Zvýraznění1 19 5" xfId="105"/>
    <cellStyle name="20 % – Zvýraznění1 19 5 2" xfId="9153"/>
    <cellStyle name="20 % – Zvýraznění1 19 6" xfId="15123"/>
    <cellStyle name="20 % – Zvýraznění1 19 7" xfId="7588"/>
    <cellStyle name="20 % – Zvýraznění1 2" xfId="106"/>
    <cellStyle name="20 % – Zvýraznění1 2 2" xfId="107"/>
    <cellStyle name="20 % – Zvýraznění1 2 2 2" xfId="9154"/>
    <cellStyle name="20 % – Zvýraznění1 2 3" xfId="108"/>
    <cellStyle name="20 % – Zvýraznění1 2 3 2" xfId="9155"/>
    <cellStyle name="20 % – Zvýraznění1 2 4" xfId="109"/>
    <cellStyle name="20 % – Zvýraznění1 2 4 2" xfId="9156"/>
    <cellStyle name="20 % – Zvýraznění1 2 5" xfId="110"/>
    <cellStyle name="20 % – Zvýraznění1 2 5 2" xfId="9157"/>
    <cellStyle name="20 % – Zvýraznění1 2 6" xfId="15124"/>
    <cellStyle name="20 % – Zvýraznění1 2 7" xfId="7589"/>
    <cellStyle name="20 % – Zvýraznění1 20" xfId="111"/>
    <cellStyle name="20 % – Zvýraznění1 20 2" xfId="112"/>
    <cellStyle name="20 % – Zvýraznění1 20 2 2" xfId="9158"/>
    <cellStyle name="20 % – Zvýraznění1 20 3" xfId="113"/>
    <cellStyle name="20 % – Zvýraznění1 20 3 2" xfId="9159"/>
    <cellStyle name="20 % – Zvýraznění1 20 4" xfId="114"/>
    <cellStyle name="20 % – Zvýraznění1 20 4 2" xfId="9160"/>
    <cellStyle name="20 % – Zvýraznění1 20 5" xfId="115"/>
    <cellStyle name="20 % – Zvýraznění1 20 5 2" xfId="9161"/>
    <cellStyle name="20 % – Zvýraznění1 20 6" xfId="15125"/>
    <cellStyle name="20 % – Zvýraznění1 20 7" xfId="7590"/>
    <cellStyle name="20 % – Zvýraznění1 21" xfId="116"/>
    <cellStyle name="20 % – Zvýraznění1 21 2" xfId="117"/>
    <cellStyle name="20 % – Zvýraznění1 21 2 2" xfId="9162"/>
    <cellStyle name="20 % – Zvýraznění1 21 3" xfId="118"/>
    <cellStyle name="20 % – Zvýraznění1 21 3 2" xfId="9163"/>
    <cellStyle name="20 % – Zvýraznění1 21 4" xfId="119"/>
    <cellStyle name="20 % – Zvýraznění1 21 4 2" xfId="9164"/>
    <cellStyle name="20 % – Zvýraznění1 21 5" xfId="120"/>
    <cellStyle name="20 % – Zvýraznění1 21 5 2" xfId="9165"/>
    <cellStyle name="20 % – Zvýraznění1 21 6" xfId="15126"/>
    <cellStyle name="20 % – Zvýraznění1 21 7" xfId="7591"/>
    <cellStyle name="20 % – Zvýraznění1 22" xfId="121"/>
    <cellStyle name="20 % – Zvýraznění1 22 2" xfId="122"/>
    <cellStyle name="20 % – Zvýraznění1 22 2 2" xfId="9166"/>
    <cellStyle name="20 % – Zvýraznění1 22 3" xfId="123"/>
    <cellStyle name="20 % – Zvýraznění1 22 3 2" xfId="9167"/>
    <cellStyle name="20 % – Zvýraznění1 22 4" xfId="124"/>
    <cellStyle name="20 % – Zvýraznění1 22 4 2" xfId="9168"/>
    <cellStyle name="20 % – Zvýraznění1 22 5" xfId="125"/>
    <cellStyle name="20 % – Zvýraznění1 22 5 2" xfId="9169"/>
    <cellStyle name="20 % – Zvýraznění1 22 6" xfId="15127"/>
    <cellStyle name="20 % – Zvýraznění1 22 7" xfId="7592"/>
    <cellStyle name="20 % – Zvýraznění1 23" xfId="126"/>
    <cellStyle name="20 % – Zvýraznění1 23 2" xfId="127"/>
    <cellStyle name="20 % – Zvýraznění1 23 2 2" xfId="9170"/>
    <cellStyle name="20 % – Zvýraznění1 23 3" xfId="128"/>
    <cellStyle name="20 % – Zvýraznění1 23 3 2" xfId="9171"/>
    <cellStyle name="20 % – Zvýraznění1 23 4" xfId="129"/>
    <cellStyle name="20 % – Zvýraznění1 23 4 2" xfId="9172"/>
    <cellStyle name="20 % – Zvýraznění1 23 5" xfId="130"/>
    <cellStyle name="20 % – Zvýraznění1 23 5 2" xfId="9173"/>
    <cellStyle name="20 % – Zvýraznění1 23 6" xfId="15128"/>
    <cellStyle name="20 % – Zvýraznění1 23 7" xfId="7593"/>
    <cellStyle name="20 % – Zvýraznění1 24" xfId="131"/>
    <cellStyle name="20 % – Zvýraznění1 24 2" xfId="132"/>
    <cellStyle name="20 % – Zvýraznění1 24 2 2" xfId="9174"/>
    <cellStyle name="20 % – Zvýraznění1 24 3" xfId="133"/>
    <cellStyle name="20 % – Zvýraznění1 24 3 2" xfId="9175"/>
    <cellStyle name="20 % – Zvýraznění1 24 4" xfId="134"/>
    <cellStyle name="20 % – Zvýraznění1 24 4 2" xfId="9176"/>
    <cellStyle name="20 % – Zvýraznění1 24 5" xfId="135"/>
    <cellStyle name="20 % – Zvýraznění1 24 5 2" xfId="9177"/>
    <cellStyle name="20 % – Zvýraznění1 24 6" xfId="15129"/>
    <cellStyle name="20 % – Zvýraznění1 24 7" xfId="7594"/>
    <cellStyle name="20 % – Zvýraznění1 25" xfId="136"/>
    <cellStyle name="20 % – Zvýraznění1 25 2" xfId="137"/>
    <cellStyle name="20 % – Zvýraznění1 25 2 2" xfId="9178"/>
    <cellStyle name="20 % – Zvýraznění1 25 3" xfId="138"/>
    <cellStyle name="20 % – Zvýraznění1 25 3 2" xfId="9179"/>
    <cellStyle name="20 % – Zvýraznění1 25 4" xfId="139"/>
    <cellStyle name="20 % – Zvýraznění1 25 4 2" xfId="9180"/>
    <cellStyle name="20 % – Zvýraznění1 25 5" xfId="140"/>
    <cellStyle name="20 % – Zvýraznění1 25 5 2" xfId="9181"/>
    <cellStyle name="20 % – Zvýraznění1 25 6" xfId="15130"/>
    <cellStyle name="20 % – Zvýraznění1 25 7" xfId="7595"/>
    <cellStyle name="20 % – Zvýraznění1 26" xfId="141"/>
    <cellStyle name="20 % – Zvýraznění1 26 2" xfId="142"/>
    <cellStyle name="20 % – Zvýraznění1 26 2 2" xfId="9182"/>
    <cellStyle name="20 % – Zvýraznění1 26 3" xfId="143"/>
    <cellStyle name="20 % – Zvýraznění1 26 3 2" xfId="9183"/>
    <cellStyle name="20 % – Zvýraznění1 26 4" xfId="144"/>
    <cellStyle name="20 % – Zvýraznění1 26 4 2" xfId="9184"/>
    <cellStyle name="20 % – Zvýraznění1 26 5" xfId="145"/>
    <cellStyle name="20 % – Zvýraznění1 26 5 2" xfId="9185"/>
    <cellStyle name="20 % – Zvýraznění1 26 6" xfId="15131"/>
    <cellStyle name="20 % – Zvýraznění1 26 7" xfId="7596"/>
    <cellStyle name="20 % – Zvýraznění1 27" xfId="146"/>
    <cellStyle name="20 % – Zvýraznění1 27 2" xfId="147"/>
    <cellStyle name="20 % – Zvýraznění1 27 2 2" xfId="9186"/>
    <cellStyle name="20 % – Zvýraznění1 27 3" xfId="148"/>
    <cellStyle name="20 % – Zvýraznění1 27 3 2" xfId="9187"/>
    <cellStyle name="20 % – Zvýraznění1 27 4" xfId="149"/>
    <cellStyle name="20 % – Zvýraznění1 27 4 2" xfId="9188"/>
    <cellStyle name="20 % – Zvýraznění1 27 5" xfId="150"/>
    <cellStyle name="20 % – Zvýraznění1 27 5 2" xfId="9189"/>
    <cellStyle name="20 % – Zvýraznění1 27 6" xfId="15132"/>
    <cellStyle name="20 % – Zvýraznění1 27 7" xfId="7597"/>
    <cellStyle name="20 % – Zvýraznění1 28" xfId="151"/>
    <cellStyle name="20 % – Zvýraznění1 28 2" xfId="152"/>
    <cellStyle name="20 % – Zvýraznění1 28 2 2" xfId="9190"/>
    <cellStyle name="20 % – Zvýraznění1 28 3" xfId="153"/>
    <cellStyle name="20 % – Zvýraznění1 28 3 2" xfId="9191"/>
    <cellStyle name="20 % – Zvýraznění1 28 4" xfId="154"/>
    <cellStyle name="20 % – Zvýraznění1 28 4 2" xfId="9192"/>
    <cellStyle name="20 % – Zvýraznění1 28 5" xfId="155"/>
    <cellStyle name="20 % – Zvýraznění1 28 5 2" xfId="9193"/>
    <cellStyle name="20 % – Zvýraznění1 28 6" xfId="15133"/>
    <cellStyle name="20 % – Zvýraznění1 28 7" xfId="7598"/>
    <cellStyle name="20 % – Zvýraznění1 29" xfId="156"/>
    <cellStyle name="20 % – Zvýraznění1 29 2" xfId="157"/>
    <cellStyle name="20 % – Zvýraznění1 29 2 2" xfId="9194"/>
    <cellStyle name="20 % – Zvýraznění1 29 3" xfId="158"/>
    <cellStyle name="20 % – Zvýraznění1 29 3 2" xfId="9195"/>
    <cellStyle name="20 % – Zvýraznění1 29 4" xfId="159"/>
    <cellStyle name="20 % – Zvýraznění1 29 4 2" xfId="9196"/>
    <cellStyle name="20 % – Zvýraznění1 29 5" xfId="160"/>
    <cellStyle name="20 % – Zvýraznění1 29 5 2" xfId="9197"/>
    <cellStyle name="20 % – Zvýraznění1 29 6" xfId="15134"/>
    <cellStyle name="20 % – Zvýraznění1 29 7" xfId="7599"/>
    <cellStyle name="20 % – Zvýraznění1 3" xfId="161"/>
    <cellStyle name="20 % – Zvýraznění1 3 2" xfId="162"/>
    <cellStyle name="20 % – Zvýraznění1 3 2 2" xfId="9198"/>
    <cellStyle name="20 % – Zvýraznění1 3 3" xfId="163"/>
    <cellStyle name="20 % – Zvýraznění1 3 3 2" xfId="9199"/>
    <cellStyle name="20 % – Zvýraznění1 3 4" xfId="164"/>
    <cellStyle name="20 % – Zvýraznění1 3 4 2" xfId="9200"/>
    <cellStyle name="20 % – Zvýraznění1 3 5" xfId="165"/>
    <cellStyle name="20 % – Zvýraznění1 3 5 2" xfId="9201"/>
    <cellStyle name="20 % – Zvýraznění1 3 6" xfId="15135"/>
    <cellStyle name="20 % – Zvýraznění1 3 7" xfId="7600"/>
    <cellStyle name="20 % – Zvýraznění1 30" xfId="166"/>
    <cellStyle name="20 % – Zvýraznění1 30 2" xfId="167"/>
    <cellStyle name="20 % – Zvýraznění1 30 2 2" xfId="9202"/>
    <cellStyle name="20 % – Zvýraznění1 30 3" xfId="168"/>
    <cellStyle name="20 % – Zvýraznění1 30 3 2" xfId="9203"/>
    <cellStyle name="20 % – Zvýraznění1 30 4" xfId="169"/>
    <cellStyle name="20 % – Zvýraznění1 30 4 2" xfId="9204"/>
    <cellStyle name="20 % – Zvýraznění1 30 5" xfId="170"/>
    <cellStyle name="20 % – Zvýraznění1 30 5 2" xfId="9205"/>
    <cellStyle name="20 % – Zvýraznění1 30 6" xfId="15136"/>
    <cellStyle name="20 % – Zvýraznění1 30 7" xfId="7601"/>
    <cellStyle name="20 % – Zvýraznění1 31" xfId="171"/>
    <cellStyle name="20 % – Zvýraznění1 31 2" xfId="172"/>
    <cellStyle name="20 % – Zvýraznění1 31 2 2" xfId="9206"/>
    <cellStyle name="20 % – Zvýraznění1 31 3" xfId="173"/>
    <cellStyle name="20 % – Zvýraznění1 31 3 2" xfId="9207"/>
    <cellStyle name="20 % – Zvýraznění1 31 4" xfId="174"/>
    <cellStyle name="20 % – Zvýraznění1 31 4 2" xfId="9208"/>
    <cellStyle name="20 % – Zvýraznění1 31 5" xfId="175"/>
    <cellStyle name="20 % – Zvýraznění1 31 5 2" xfId="9209"/>
    <cellStyle name="20 % – Zvýraznění1 31 6" xfId="15137"/>
    <cellStyle name="20 % – Zvýraznění1 31 7" xfId="7602"/>
    <cellStyle name="20 % – Zvýraznění1 32" xfId="176"/>
    <cellStyle name="20 % – Zvýraznění1 32 2" xfId="177"/>
    <cellStyle name="20 % – Zvýraznění1 32 2 2" xfId="9210"/>
    <cellStyle name="20 % – Zvýraznění1 32 3" xfId="178"/>
    <cellStyle name="20 % – Zvýraznění1 32 3 2" xfId="9211"/>
    <cellStyle name="20 % – Zvýraznění1 32 4" xfId="179"/>
    <cellStyle name="20 % – Zvýraznění1 32 4 2" xfId="9212"/>
    <cellStyle name="20 % – Zvýraznění1 32 5" xfId="180"/>
    <cellStyle name="20 % – Zvýraznění1 32 5 2" xfId="9213"/>
    <cellStyle name="20 % – Zvýraznění1 32 6" xfId="15138"/>
    <cellStyle name="20 % – Zvýraznění1 32 7" xfId="7603"/>
    <cellStyle name="20 % – Zvýraznění1 33" xfId="181"/>
    <cellStyle name="20 % – Zvýraznění1 33 2" xfId="182"/>
    <cellStyle name="20 % – Zvýraznění1 33 2 2" xfId="9214"/>
    <cellStyle name="20 % – Zvýraznění1 33 3" xfId="183"/>
    <cellStyle name="20 % – Zvýraznění1 33 3 2" xfId="9215"/>
    <cellStyle name="20 % – Zvýraznění1 33 4" xfId="184"/>
    <cellStyle name="20 % – Zvýraznění1 33 4 2" xfId="9216"/>
    <cellStyle name="20 % – Zvýraznění1 33 5" xfId="185"/>
    <cellStyle name="20 % – Zvýraznění1 33 5 2" xfId="9217"/>
    <cellStyle name="20 % – Zvýraznění1 33 6" xfId="15139"/>
    <cellStyle name="20 % – Zvýraznění1 33 7" xfId="7604"/>
    <cellStyle name="20 % – Zvýraznění1 34" xfId="186"/>
    <cellStyle name="20 % – Zvýraznění1 34 2" xfId="187"/>
    <cellStyle name="20 % – Zvýraznění1 34 2 2" xfId="9218"/>
    <cellStyle name="20 % – Zvýraznění1 34 3" xfId="188"/>
    <cellStyle name="20 % – Zvýraznění1 34 3 2" xfId="9219"/>
    <cellStyle name="20 % – Zvýraznění1 34 4" xfId="189"/>
    <cellStyle name="20 % – Zvýraznění1 34 4 2" xfId="9220"/>
    <cellStyle name="20 % – Zvýraznění1 34 5" xfId="190"/>
    <cellStyle name="20 % – Zvýraznění1 34 5 2" xfId="9221"/>
    <cellStyle name="20 % – Zvýraznění1 34 6" xfId="15140"/>
    <cellStyle name="20 % – Zvýraznění1 34 7" xfId="7605"/>
    <cellStyle name="20 % – Zvýraznění1 35" xfId="191"/>
    <cellStyle name="20 % – Zvýraznění1 35 2" xfId="192"/>
    <cellStyle name="20 % – Zvýraznění1 35 2 2" xfId="9222"/>
    <cellStyle name="20 % – Zvýraznění1 35 3" xfId="193"/>
    <cellStyle name="20 % – Zvýraznění1 35 3 2" xfId="9223"/>
    <cellStyle name="20 % – Zvýraznění1 35 4" xfId="194"/>
    <cellStyle name="20 % – Zvýraznění1 35 4 2" xfId="9224"/>
    <cellStyle name="20 % – Zvýraznění1 35 5" xfId="195"/>
    <cellStyle name="20 % – Zvýraznění1 35 5 2" xfId="9225"/>
    <cellStyle name="20 % – Zvýraznění1 35 6" xfId="15141"/>
    <cellStyle name="20 % – Zvýraznění1 35 7" xfId="7606"/>
    <cellStyle name="20 % – Zvýraznění1 36" xfId="196"/>
    <cellStyle name="20 % – Zvýraznění1 36 2" xfId="197"/>
    <cellStyle name="20 % – Zvýraznění1 36 2 2" xfId="9226"/>
    <cellStyle name="20 % – Zvýraznění1 36 3" xfId="198"/>
    <cellStyle name="20 % – Zvýraznění1 36 3 2" xfId="9227"/>
    <cellStyle name="20 % – Zvýraznění1 36 4" xfId="199"/>
    <cellStyle name="20 % – Zvýraznění1 36 4 2" xfId="9228"/>
    <cellStyle name="20 % – Zvýraznění1 36 5" xfId="200"/>
    <cellStyle name="20 % – Zvýraznění1 36 5 2" xfId="9229"/>
    <cellStyle name="20 % – Zvýraznění1 36 6" xfId="15142"/>
    <cellStyle name="20 % – Zvýraznění1 36 7" xfId="7607"/>
    <cellStyle name="20 % – Zvýraznění1 37" xfId="201"/>
    <cellStyle name="20 % – Zvýraznění1 37 2" xfId="202"/>
    <cellStyle name="20 % – Zvýraznění1 37 2 2" xfId="9230"/>
    <cellStyle name="20 % – Zvýraznění1 37 3" xfId="203"/>
    <cellStyle name="20 % – Zvýraznění1 37 3 2" xfId="9231"/>
    <cellStyle name="20 % – Zvýraznění1 37 4" xfId="204"/>
    <cellStyle name="20 % – Zvýraznění1 37 4 2" xfId="9232"/>
    <cellStyle name="20 % – Zvýraznění1 37 5" xfId="205"/>
    <cellStyle name="20 % – Zvýraznění1 37 5 2" xfId="9233"/>
    <cellStyle name="20 % – Zvýraznění1 37 6" xfId="15143"/>
    <cellStyle name="20 % – Zvýraznění1 37 7" xfId="7608"/>
    <cellStyle name="20 % – Zvýraznění1 38" xfId="206"/>
    <cellStyle name="20 % – Zvýraznění1 38 2" xfId="207"/>
    <cellStyle name="20 % – Zvýraznění1 38 2 2" xfId="9234"/>
    <cellStyle name="20 % – Zvýraznění1 38 3" xfId="208"/>
    <cellStyle name="20 % – Zvýraznění1 38 3 2" xfId="9235"/>
    <cellStyle name="20 % – Zvýraznění1 38 4" xfId="209"/>
    <cellStyle name="20 % – Zvýraznění1 38 4 2" xfId="9236"/>
    <cellStyle name="20 % – Zvýraznění1 38 5" xfId="210"/>
    <cellStyle name="20 % – Zvýraznění1 38 5 2" xfId="9237"/>
    <cellStyle name="20 % – Zvýraznění1 38 6" xfId="15144"/>
    <cellStyle name="20 % – Zvýraznění1 38 7" xfId="7609"/>
    <cellStyle name="20 % – Zvýraznění1 39" xfId="211"/>
    <cellStyle name="20 % – Zvýraznění1 39 2" xfId="212"/>
    <cellStyle name="20 % – Zvýraznění1 39 2 2" xfId="9238"/>
    <cellStyle name="20 % – Zvýraznění1 39 3" xfId="213"/>
    <cellStyle name="20 % – Zvýraznění1 39 3 2" xfId="9239"/>
    <cellStyle name="20 % – Zvýraznění1 39 4" xfId="214"/>
    <cellStyle name="20 % – Zvýraznění1 39 4 2" xfId="9240"/>
    <cellStyle name="20 % – Zvýraznění1 39 5" xfId="215"/>
    <cellStyle name="20 % – Zvýraznění1 39 5 2" xfId="9241"/>
    <cellStyle name="20 % – Zvýraznění1 39 6" xfId="15145"/>
    <cellStyle name="20 % – Zvýraznění1 39 7" xfId="7610"/>
    <cellStyle name="20 % – Zvýraznění1 4" xfId="216"/>
    <cellStyle name="20 % – Zvýraznění1 4 2" xfId="217"/>
    <cellStyle name="20 % – Zvýraznění1 4 2 2" xfId="9242"/>
    <cellStyle name="20 % – Zvýraznění1 4 3" xfId="218"/>
    <cellStyle name="20 % – Zvýraznění1 4 3 2" xfId="9243"/>
    <cellStyle name="20 % – Zvýraznění1 4 4" xfId="219"/>
    <cellStyle name="20 % – Zvýraznění1 4 4 2" xfId="9244"/>
    <cellStyle name="20 % – Zvýraznění1 4 5" xfId="220"/>
    <cellStyle name="20 % – Zvýraznění1 4 5 2" xfId="9245"/>
    <cellStyle name="20 % – Zvýraznění1 4 6" xfId="15146"/>
    <cellStyle name="20 % – Zvýraznění1 4 7" xfId="7611"/>
    <cellStyle name="20 % – Zvýraznění1 40" xfId="221"/>
    <cellStyle name="20 % – Zvýraznění1 40 2" xfId="222"/>
    <cellStyle name="20 % – Zvýraznění1 40 2 2" xfId="9246"/>
    <cellStyle name="20 % – Zvýraznění1 40 3" xfId="223"/>
    <cellStyle name="20 % – Zvýraznění1 40 3 2" xfId="9247"/>
    <cellStyle name="20 % – Zvýraznění1 40 4" xfId="224"/>
    <cellStyle name="20 % – Zvýraznění1 40 4 2" xfId="9248"/>
    <cellStyle name="20 % – Zvýraznění1 40 5" xfId="225"/>
    <cellStyle name="20 % – Zvýraznění1 40 5 2" xfId="9249"/>
    <cellStyle name="20 % – Zvýraznění1 40 6" xfId="15147"/>
    <cellStyle name="20 % – Zvýraznění1 40 7" xfId="7612"/>
    <cellStyle name="20 % – Zvýraznění1 41" xfId="226"/>
    <cellStyle name="20 % – Zvýraznění1 41 2" xfId="227"/>
    <cellStyle name="20 % – Zvýraznění1 41 2 2" xfId="9250"/>
    <cellStyle name="20 % – Zvýraznění1 41 3" xfId="228"/>
    <cellStyle name="20 % – Zvýraznění1 41 3 2" xfId="9251"/>
    <cellStyle name="20 % – Zvýraznění1 41 4" xfId="229"/>
    <cellStyle name="20 % – Zvýraznění1 41 4 2" xfId="9252"/>
    <cellStyle name="20 % – Zvýraznění1 41 5" xfId="230"/>
    <cellStyle name="20 % – Zvýraznění1 41 5 2" xfId="9253"/>
    <cellStyle name="20 % – Zvýraznění1 41 6" xfId="15148"/>
    <cellStyle name="20 % – Zvýraznění1 41 7" xfId="7613"/>
    <cellStyle name="20 % – Zvýraznění1 42" xfId="231"/>
    <cellStyle name="20 % – Zvýraznění1 42 2" xfId="232"/>
    <cellStyle name="20 % – Zvýraznění1 42 2 2" xfId="9254"/>
    <cellStyle name="20 % – Zvýraznění1 42 3" xfId="233"/>
    <cellStyle name="20 % – Zvýraznění1 42 3 2" xfId="9255"/>
    <cellStyle name="20 % – Zvýraznění1 42 4" xfId="234"/>
    <cellStyle name="20 % – Zvýraznění1 42 4 2" xfId="9256"/>
    <cellStyle name="20 % – Zvýraznění1 42 5" xfId="235"/>
    <cellStyle name="20 % – Zvýraznění1 42 5 2" xfId="9257"/>
    <cellStyle name="20 % – Zvýraznění1 42 6" xfId="15149"/>
    <cellStyle name="20 % – Zvýraznění1 42 7" xfId="7614"/>
    <cellStyle name="20 % – Zvýraznění1 43" xfId="236"/>
    <cellStyle name="20 % – Zvýraznění1 43 2" xfId="237"/>
    <cellStyle name="20 % – Zvýraznění1 43 2 2" xfId="9258"/>
    <cellStyle name="20 % – Zvýraznění1 43 3" xfId="238"/>
    <cellStyle name="20 % – Zvýraznění1 43 3 2" xfId="9259"/>
    <cellStyle name="20 % – Zvýraznění1 43 4" xfId="239"/>
    <cellStyle name="20 % – Zvýraznění1 43 4 2" xfId="9260"/>
    <cellStyle name="20 % – Zvýraznění1 43 5" xfId="240"/>
    <cellStyle name="20 % – Zvýraznění1 43 5 2" xfId="9261"/>
    <cellStyle name="20 % – Zvýraznění1 43 6" xfId="15150"/>
    <cellStyle name="20 % – Zvýraznění1 43 7" xfId="7615"/>
    <cellStyle name="20 % – Zvýraznění1 44" xfId="241"/>
    <cellStyle name="20 % – Zvýraznění1 44 2" xfId="242"/>
    <cellStyle name="20 % – Zvýraznění1 44 2 2" xfId="9262"/>
    <cellStyle name="20 % – Zvýraznění1 44 3" xfId="243"/>
    <cellStyle name="20 % – Zvýraznění1 44 3 2" xfId="9263"/>
    <cellStyle name="20 % – Zvýraznění1 44 4" xfId="244"/>
    <cellStyle name="20 % – Zvýraznění1 44 4 2" xfId="9264"/>
    <cellStyle name="20 % – Zvýraznění1 44 5" xfId="245"/>
    <cellStyle name="20 % – Zvýraznění1 44 5 2" xfId="9265"/>
    <cellStyle name="20 % – Zvýraznění1 44 6" xfId="15151"/>
    <cellStyle name="20 % – Zvýraznění1 44 7" xfId="7616"/>
    <cellStyle name="20 % – Zvýraznění1 45" xfId="246"/>
    <cellStyle name="20 % – Zvýraznění1 45 2" xfId="247"/>
    <cellStyle name="20 % – Zvýraznění1 45 2 2" xfId="9266"/>
    <cellStyle name="20 % – Zvýraznění1 45 3" xfId="248"/>
    <cellStyle name="20 % – Zvýraznění1 45 3 2" xfId="9267"/>
    <cellStyle name="20 % – Zvýraznění1 45 4" xfId="249"/>
    <cellStyle name="20 % – Zvýraznění1 45 4 2" xfId="9268"/>
    <cellStyle name="20 % – Zvýraznění1 45 5" xfId="250"/>
    <cellStyle name="20 % – Zvýraznění1 45 5 2" xfId="9269"/>
    <cellStyle name="20 % – Zvýraznění1 45 6" xfId="15152"/>
    <cellStyle name="20 % – Zvýraznění1 45 7" xfId="7617"/>
    <cellStyle name="20 % – Zvýraznění1 46" xfId="251"/>
    <cellStyle name="20 % – Zvýraznění1 46 2" xfId="252"/>
    <cellStyle name="20 % – Zvýraznění1 46 2 2" xfId="9270"/>
    <cellStyle name="20 % – Zvýraznění1 46 3" xfId="253"/>
    <cellStyle name="20 % – Zvýraznění1 46 3 2" xfId="9271"/>
    <cellStyle name="20 % – Zvýraznění1 46 4" xfId="254"/>
    <cellStyle name="20 % – Zvýraznění1 46 4 2" xfId="9272"/>
    <cellStyle name="20 % – Zvýraznění1 46 5" xfId="255"/>
    <cellStyle name="20 % – Zvýraznění1 46 5 2" xfId="9273"/>
    <cellStyle name="20 % – Zvýraznění1 46 6" xfId="15153"/>
    <cellStyle name="20 % – Zvýraznění1 46 7" xfId="7618"/>
    <cellStyle name="20 % – Zvýraznění1 47" xfId="256"/>
    <cellStyle name="20 % – Zvýraznění1 47 2" xfId="257"/>
    <cellStyle name="20 % – Zvýraznění1 47 2 2" xfId="9274"/>
    <cellStyle name="20 % – Zvýraznění1 47 3" xfId="258"/>
    <cellStyle name="20 % – Zvýraznění1 47 3 2" xfId="9275"/>
    <cellStyle name="20 % – Zvýraznění1 47 4" xfId="259"/>
    <cellStyle name="20 % – Zvýraznění1 47 4 2" xfId="9276"/>
    <cellStyle name="20 % – Zvýraznění1 47 5" xfId="260"/>
    <cellStyle name="20 % – Zvýraznění1 47 5 2" xfId="9277"/>
    <cellStyle name="20 % – Zvýraznění1 47 6" xfId="15154"/>
    <cellStyle name="20 % – Zvýraznění1 47 7" xfId="7619"/>
    <cellStyle name="20 % – Zvýraznění1 48" xfId="261"/>
    <cellStyle name="20 % – Zvýraznění1 48 2" xfId="262"/>
    <cellStyle name="20 % – Zvýraznění1 48 2 2" xfId="9278"/>
    <cellStyle name="20 % – Zvýraznění1 48 3" xfId="263"/>
    <cellStyle name="20 % – Zvýraznění1 48 3 2" xfId="9279"/>
    <cellStyle name="20 % – Zvýraznění1 48 4" xfId="264"/>
    <cellStyle name="20 % – Zvýraznění1 48 4 2" xfId="9280"/>
    <cellStyle name="20 % – Zvýraznění1 48 5" xfId="265"/>
    <cellStyle name="20 % – Zvýraznění1 48 5 2" xfId="9281"/>
    <cellStyle name="20 % – Zvýraznění1 48 6" xfId="15155"/>
    <cellStyle name="20 % – Zvýraznění1 48 7" xfId="7620"/>
    <cellStyle name="20 % – Zvýraznění1 49" xfId="266"/>
    <cellStyle name="20 % – Zvýraznění1 49 2" xfId="267"/>
    <cellStyle name="20 % – Zvýraznění1 49 2 2" xfId="9282"/>
    <cellStyle name="20 % – Zvýraznění1 49 3" xfId="268"/>
    <cellStyle name="20 % – Zvýraznění1 49 3 2" xfId="9283"/>
    <cellStyle name="20 % – Zvýraznění1 49 4" xfId="269"/>
    <cellStyle name="20 % – Zvýraznění1 49 4 2" xfId="9284"/>
    <cellStyle name="20 % – Zvýraznění1 49 5" xfId="270"/>
    <cellStyle name="20 % – Zvýraznění1 49 5 2" xfId="9285"/>
    <cellStyle name="20 % – Zvýraznění1 49 6" xfId="15156"/>
    <cellStyle name="20 % – Zvýraznění1 49 7" xfId="7621"/>
    <cellStyle name="20 % – Zvýraznění1 5" xfId="271"/>
    <cellStyle name="20 % – Zvýraznění1 5 2" xfId="272"/>
    <cellStyle name="20 % – Zvýraznění1 5 2 2" xfId="9286"/>
    <cellStyle name="20 % – Zvýraznění1 5 3" xfId="273"/>
    <cellStyle name="20 % – Zvýraznění1 5 3 2" xfId="9287"/>
    <cellStyle name="20 % – Zvýraznění1 5 4" xfId="274"/>
    <cellStyle name="20 % – Zvýraznění1 5 4 2" xfId="9288"/>
    <cellStyle name="20 % – Zvýraznění1 5 5" xfId="275"/>
    <cellStyle name="20 % – Zvýraznění1 5 5 2" xfId="9289"/>
    <cellStyle name="20 % – Zvýraznění1 5 6" xfId="15157"/>
    <cellStyle name="20 % – Zvýraznění1 5 7" xfId="7622"/>
    <cellStyle name="20 % – Zvýraznění1 50" xfId="276"/>
    <cellStyle name="20 % – Zvýraznění1 50 2" xfId="277"/>
    <cellStyle name="20 % – Zvýraznění1 50 2 2" xfId="9290"/>
    <cellStyle name="20 % – Zvýraznění1 50 3" xfId="278"/>
    <cellStyle name="20 % – Zvýraznění1 50 3 2" xfId="9291"/>
    <cellStyle name="20 % – Zvýraznění1 50 4" xfId="279"/>
    <cellStyle name="20 % – Zvýraznění1 50 4 2" xfId="9292"/>
    <cellStyle name="20 % – Zvýraznění1 50 5" xfId="280"/>
    <cellStyle name="20 % – Zvýraznění1 50 5 2" xfId="9293"/>
    <cellStyle name="20 % – Zvýraznění1 50 6" xfId="15158"/>
    <cellStyle name="20 % – Zvýraznění1 50 7" xfId="7623"/>
    <cellStyle name="20 % – Zvýraznění1 51" xfId="281"/>
    <cellStyle name="20 % – Zvýraznění1 51 2" xfId="282"/>
    <cellStyle name="20 % – Zvýraznění1 51 2 2" xfId="9294"/>
    <cellStyle name="20 % – Zvýraznění1 51 3" xfId="283"/>
    <cellStyle name="20 % – Zvýraznění1 51 3 2" xfId="9295"/>
    <cellStyle name="20 % – Zvýraznění1 51 4" xfId="284"/>
    <cellStyle name="20 % – Zvýraznění1 51 4 2" xfId="9296"/>
    <cellStyle name="20 % – Zvýraznění1 51 5" xfId="285"/>
    <cellStyle name="20 % – Zvýraznění1 51 5 2" xfId="9297"/>
    <cellStyle name="20 % – Zvýraznění1 51 6" xfId="15159"/>
    <cellStyle name="20 % – Zvýraznění1 51 7" xfId="7624"/>
    <cellStyle name="20 % – Zvýraznění1 52" xfId="286"/>
    <cellStyle name="20 % – Zvýraznění1 52 2" xfId="287"/>
    <cellStyle name="20 % – Zvýraznění1 52 2 2" xfId="9298"/>
    <cellStyle name="20 % – Zvýraznění1 52 3" xfId="288"/>
    <cellStyle name="20 % – Zvýraznění1 52 3 2" xfId="9299"/>
    <cellStyle name="20 % – Zvýraznění1 52 4" xfId="289"/>
    <cellStyle name="20 % – Zvýraznění1 52 4 2" xfId="9300"/>
    <cellStyle name="20 % – Zvýraznění1 52 5" xfId="290"/>
    <cellStyle name="20 % – Zvýraznění1 52 5 2" xfId="9301"/>
    <cellStyle name="20 % – Zvýraznění1 52 6" xfId="15160"/>
    <cellStyle name="20 % – Zvýraznění1 52 7" xfId="7625"/>
    <cellStyle name="20 % – Zvýraznění1 53" xfId="291"/>
    <cellStyle name="20 % – Zvýraznění1 53 2" xfId="292"/>
    <cellStyle name="20 % – Zvýraznění1 53 2 2" xfId="9302"/>
    <cellStyle name="20 % – Zvýraznění1 53 3" xfId="293"/>
    <cellStyle name="20 % – Zvýraznění1 53 3 2" xfId="9303"/>
    <cellStyle name="20 % – Zvýraznění1 53 4" xfId="294"/>
    <cellStyle name="20 % – Zvýraznění1 53 4 2" xfId="9304"/>
    <cellStyle name="20 % – Zvýraznění1 53 5" xfId="295"/>
    <cellStyle name="20 % – Zvýraznění1 53 5 2" xfId="9305"/>
    <cellStyle name="20 % – Zvýraznění1 53 6" xfId="15161"/>
    <cellStyle name="20 % – Zvýraznění1 53 7" xfId="7626"/>
    <cellStyle name="20 % – Zvýraznění1 54" xfId="296"/>
    <cellStyle name="20 % – Zvýraznění1 54 2" xfId="297"/>
    <cellStyle name="20 % – Zvýraznění1 54 2 2" xfId="9306"/>
    <cellStyle name="20 % – Zvýraznění1 54 3" xfId="298"/>
    <cellStyle name="20 % – Zvýraznění1 54 3 2" xfId="9307"/>
    <cellStyle name="20 % – Zvýraznění1 54 4" xfId="299"/>
    <cellStyle name="20 % – Zvýraznění1 54 4 2" xfId="9308"/>
    <cellStyle name="20 % – Zvýraznění1 54 5" xfId="300"/>
    <cellStyle name="20 % – Zvýraznění1 54 5 2" xfId="9309"/>
    <cellStyle name="20 % – Zvýraznění1 54 6" xfId="15162"/>
    <cellStyle name="20 % – Zvýraznění1 54 7" xfId="7627"/>
    <cellStyle name="20 % – Zvýraznění1 55" xfId="301"/>
    <cellStyle name="20 % – Zvýraznění1 55 2" xfId="302"/>
    <cellStyle name="20 % – Zvýraznění1 55 2 2" xfId="9310"/>
    <cellStyle name="20 % – Zvýraznění1 55 3" xfId="303"/>
    <cellStyle name="20 % – Zvýraznění1 55 3 2" xfId="9311"/>
    <cellStyle name="20 % – Zvýraznění1 55 4" xfId="304"/>
    <cellStyle name="20 % – Zvýraznění1 55 4 2" xfId="9312"/>
    <cellStyle name="20 % – Zvýraznění1 55 5" xfId="305"/>
    <cellStyle name="20 % – Zvýraznění1 55 5 2" xfId="9313"/>
    <cellStyle name="20 % – Zvýraznění1 55 6" xfId="15163"/>
    <cellStyle name="20 % – Zvýraznění1 55 7" xfId="7628"/>
    <cellStyle name="20 % – Zvýraznění1 56" xfId="306"/>
    <cellStyle name="20 % – Zvýraznění1 56 2" xfId="307"/>
    <cellStyle name="20 % – Zvýraznění1 56 2 2" xfId="9314"/>
    <cellStyle name="20 % – Zvýraznění1 56 3" xfId="308"/>
    <cellStyle name="20 % – Zvýraznění1 56 3 2" xfId="9315"/>
    <cellStyle name="20 % – Zvýraznění1 56 4" xfId="309"/>
    <cellStyle name="20 % – Zvýraznění1 56 4 2" xfId="9316"/>
    <cellStyle name="20 % – Zvýraznění1 56 5" xfId="310"/>
    <cellStyle name="20 % – Zvýraznění1 56 5 2" xfId="9317"/>
    <cellStyle name="20 % – Zvýraznění1 56 6" xfId="15164"/>
    <cellStyle name="20 % – Zvýraznění1 56 7" xfId="7629"/>
    <cellStyle name="20 % – Zvýraznění1 57" xfId="311"/>
    <cellStyle name="20 % – Zvýraznění1 57 2" xfId="312"/>
    <cellStyle name="20 % – Zvýraznění1 57 2 2" xfId="9318"/>
    <cellStyle name="20 % – Zvýraznění1 57 3" xfId="313"/>
    <cellStyle name="20 % – Zvýraznění1 57 3 2" xfId="9319"/>
    <cellStyle name="20 % – Zvýraznění1 57 4" xfId="314"/>
    <cellStyle name="20 % – Zvýraznění1 57 4 2" xfId="9320"/>
    <cellStyle name="20 % – Zvýraznění1 57 5" xfId="315"/>
    <cellStyle name="20 % – Zvýraznění1 57 5 2" xfId="9321"/>
    <cellStyle name="20 % – Zvýraznění1 57 6" xfId="15165"/>
    <cellStyle name="20 % – Zvýraznění1 57 7" xfId="7630"/>
    <cellStyle name="20 % – Zvýraznění1 58" xfId="316"/>
    <cellStyle name="20 % – Zvýraznění1 58 2" xfId="317"/>
    <cellStyle name="20 % – Zvýraznění1 58 2 2" xfId="9322"/>
    <cellStyle name="20 % – Zvýraznění1 58 3" xfId="318"/>
    <cellStyle name="20 % – Zvýraznění1 58 3 2" xfId="9323"/>
    <cellStyle name="20 % – Zvýraznění1 58 4" xfId="319"/>
    <cellStyle name="20 % – Zvýraznění1 58 4 2" xfId="9324"/>
    <cellStyle name="20 % – Zvýraznění1 58 5" xfId="320"/>
    <cellStyle name="20 % – Zvýraznění1 58 5 2" xfId="9325"/>
    <cellStyle name="20 % – Zvýraznění1 58 6" xfId="15166"/>
    <cellStyle name="20 % – Zvýraznění1 58 7" xfId="7631"/>
    <cellStyle name="20 % – Zvýraznění1 59" xfId="321"/>
    <cellStyle name="20 % – Zvýraznění1 59 2" xfId="322"/>
    <cellStyle name="20 % – Zvýraznění1 59 2 2" xfId="9326"/>
    <cellStyle name="20 % – Zvýraznění1 59 3" xfId="323"/>
    <cellStyle name="20 % – Zvýraznění1 59 3 2" xfId="9327"/>
    <cellStyle name="20 % – Zvýraznění1 59 4" xfId="324"/>
    <cellStyle name="20 % – Zvýraznění1 59 4 2" xfId="9328"/>
    <cellStyle name="20 % – Zvýraznění1 59 5" xfId="325"/>
    <cellStyle name="20 % – Zvýraznění1 59 5 2" xfId="9329"/>
    <cellStyle name="20 % – Zvýraznění1 59 6" xfId="15167"/>
    <cellStyle name="20 % – Zvýraznění1 59 7" xfId="7632"/>
    <cellStyle name="20 % – Zvýraznění1 6" xfId="326"/>
    <cellStyle name="20 % – Zvýraznění1 6 2" xfId="327"/>
    <cellStyle name="20 % – Zvýraznění1 6 2 2" xfId="9330"/>
    <cellStyle name="20 % – Zvýraznění1 6 3" xfId="328"/>
    <cellStyle name="20 % – Zvýraznění1 6 3 2" xfId="9331"/>
    <cellStyle name="20 % – Zvýraznění1 6 4" xfId="329"/>
    <cellStyle name="20 % – Zvýraznění1 6 4 2" xfId="9332"/>
    <cellStyle name="20 % – Zvýraznění1 6 5" xfId="330"/>
    <cellStyle name="20 % – Zvýraznění1 6 5 2" xfId="9333"/>
    <cellStyle name="20 % – Zvýraznění1 6 6" xfId="15168"/>
    <cellStyle name="20 % – Zvýraznění1 6 7" xfId="7633"/>
    <cellStyle name="20 % – Zvýraznění1 60" xfId="331"/>
    <cellStyle name="20 % – Zvýraznění1 60 2" xfId="332"/>
    <cellStyle name="20 % – Zvýraznění1 60 2 2" xfId="9334"/>
    <cellStyle name="20 % – Zvýraznění1 60 3" xfId="333"/>
    <cellStyle name="20 % – Zvýraznění1 60 3 2" xfId="9335"/>
    <cellStyle name="20 % – Zvýraznění1 60 4" xfId="334"/>
    <cellStyle name="20 % – Zvýraznění1 60 4 2" xfId="9336"/>
    <cellStyle name="20 % – Zvýraznění1 60 5" xfId="335"/>
    <cellStyle name="20 % – Zvýraznění1 60 5 2" xfId="9337"/>
    <cellStyle name="20 % – Zvýraznění1 60 6" xfId="15169"/>
    <cellStyle name="20 % – Zvýraznění1 60 7" xfId="7634"/>
    <cellStyle name="20 % – Zvýraznění1 61" xfId="336"/>
    <cellStyle name="20 % – Zvýraznění1 61 2" xfId="337"/>
    <cellStyle name="20 % – Zvýraznění1 61 2 2" xfId="9338"/>
    <cellStyle name="20 % – Zvýraznění1 61 3" xfId="338"/>
    <cellStyle name="20 % – Zvýraznění1 61 3 2" xfId="9339"/>
    <cellStyle name="20 % – Zvýraznění1 61 4" xfId="339"/>
    <cellStyle name="20 % – Zvýraznění1 61 4 2" xfId="9340"/>
    <cellStyle name="20 % – Zvýraznění1 61 5" xfId="340"/>
    <cellStyle name="20 % – Zvýraznění1 61 5 2" xfId="9341"/>
    <cellStyle name="20 % – Zvýraznění1 61 6" xfId="15170"/>
    <cellStyle name="20 % – Zvýraznění1 61 7" xfId="7635"/>
    <cellStyle name="20 % – Zvýraznění1 62" xfId="341"/>
    <cellStyle name="20 % – Zvýraznění1 62 2" xfId="342"/>
    <cellStyle name="20 % – Zvýraznění1 62 2 2" xfId="9342"/>
    <cellStyle name="20 % – Zvýraznění1 62 3" xfId="343"/>
    <cellStyle name="20 % – Zvýraznění1 62 3 2" xfId="9343"/>
    <cellStyle name="20 % – Zvýraznění1 62 4" xfId="344"/>
    <cellStyle name="20 % – Zvýraznění1 62 4 2" xfId="9344"/>
    <cellStyle name="20 % – Zvýraznění1 62 5" xfId="345"/>
    <cellStyle name="20 % – Zvýraznění1 62 5 2" xfId="9345"/>
    <cellStyle name="20 % – Zvýraznění1 62 6" xfId="15171"/>
    <cellStyle name="20 % – Zvýraznění1 62 7" xfId="7636"/>
    <cellStyle name="20 % – Zvýraznění1 63" xfId="346"/>
    <cellStyle name="20 % – Zvýraznění1 63 2" xfId="347"/>
    <cellStyle name="20 % – Zvýraznění1 63 2 2" xfId="9346"/>
    <cellStyle name="20 % – Zvýraznění1 63 3" xfId="348"/>
    <cellStyle name="20 % – Zvýraznění1 63 3 2" xfId="9347"/>
    <cellStyle name="20 % – Zvýraznění1 63 4" xfId="349"/>
    <cellStyle name="20 % – Zvýraznění1 63 4 2" xfId="9348"/>
    <cellStyle name="20 % – Zvýraznění1 63 5" xfId="350"/>
    <cellStyle name="20 % – Zvýraznění1 63 5 2" xfId="9349"/>
    <cellStyle name="20 % – Zvýraznění1 63 6" xfId="15172"/>
    <cellStyle name="20 % – Zvýraznění1 63 7" xfId="7637"/>
    <cellStyle name="20 % – Zvýraznění1 64" xfId="351"/>
    <cellStyle name="20 % – Zvýraznění1 64 2" xfId="352"/>
    <cellStyle name="20 % – Zvýraznění1 64 2 2" xfId="9350"/>
    <cellStyle name="20 % – Zvýraznění1 64 3" xfId="353"/>
    <cellStyle name="20 % – Zvýraznění1 64 3 2" xfId="9351"/>
    <cellStyle name="20 % – Zvýraznění1 64 4" xfId="354"/>
    <cellStyle name="20 % – Zvýraznění1 64 4 2" xfId="9352"/>
    <cellStyle name="20 % – Zvýraznění1 64 5" xfId="355"/>
    <cellStyle name="20 % – Zvýraznění1 64 5 2" xfId="9353"/>
    <cellStyle name="20 % – Zvýraznění1 64 6" xfId="15173"/>
    <cellStyle name="20 % – Zvýraznění1 64 7" xfId="7638"/>
    <cellStyle name="20 % – Zvýraznění1 65" xfId="356"/>
    <cellStyle name="20 % – Zvýraznění1 65 2" xfId="357"/>
    <cellStyle name="20 % – Zvýraznění1 65 2 2" xfId="9354"/>
    <cellStyle name="20 % – Zvýraznění1 65 3" xfId="358"/>
    <cellStyle name="20 % – Zvýraznění1 65 3 2" xfId="9355"/>
    <cellStyle name="20 % – Zvýraznění1 65 4" xfId="359"/>
    <cellStyle name="20 % – Zvýraznění1 65 4 2" xfId="9356"/>
    <cellStyle name="20 % – Zvýraznění1 65 5" xfId="360"/>
    <cellStyle name="20 % – Zvýraznění1 65 5 2" xfId="9357"/>
    <cellStyle name="20 % – Zvýraznění1 65 6" xfId="15174"/>
    <cellStyle name="20 % – Zvýraznění1 65 7" xfId="7639"/>
    <cellStyle name="20 % – Zvýraznění1 66" xfId="361"/>
    <cellStyle name="20 % – Zvýraznění1 66 2" xfId="362"/>
    <cellStyle name="20 % – Zvýraznění1 66 2 2" xfId="9358"/>
    <cellStyle name="20 % – Zvýraznění1 66 3" xfId="363"/>
    <cellStyle name="20 % – Zvýraznění1 66 3 2" xfId="9359"/>
    <cellStyle name="20 % – Zvýraznění1 66 4" xfId="364"/>
    <cellStyle name="20 % – Zvýraznění1 66 4 2" xfId="9360"/>
    <cellStyle name="20 % – Zvýraznění1 66 5" xfId="365"/>
    <cellStyle name="20 % – Zvýraznění1 66 5 2" xfId="9361"/>
    <cellStyle name="20 % – Zvýraznění1 66 6" xfId="15175"/>
    <cellStyle name="20 % – Zvýraznění1 66 7" xfId="7640"/>
    <cellStyle name="20 % – Zvýraznění1 67" xfId="366"/>
    <cellStyle name="20 % – Zvýraznění1 67 2" xfId="367"/>
    <cellStyle name="20 % – Zvýraznění1 67 2 2" xfId="9362"/>
    <cellStyle name="20 % – Zvýraznění1 67 3" xfId="368"/>
    <cellStyle name="20 % – Zvýraznění1 67 3 2" xfId="9363"/>
    <cellStyle name="20 % – Zvýraznění1 67 4" xfId="369"/>
    <cellStyle name="20 % – Zvýraznění1 67 4 2" xfId="9364"/>
    <cellStyle name="20 % – Zvýraznění1 67 5" xfId="370"/>
    <cellStyle name="20 % – Zvýraznění1 67 5 2" xfId="9365"/>
    <cellStyle name="20 % – Zvýraznění1 67 6" xfId="15176"/>
    <cellStyle name="20 % – Zvýraznění1 67 7" xfId="7641"/>
    <cellStyle name="20 % – Zvýraznění1 68" xfId="371"/>
    <cellStyle name="20 % – Zvýraznění1 68 2" xfId="372"/>
    <cellStyle name="20 % – Zvýraznění1 68 2 2" xfId="9366"/>
    <cellStyle name="20 % – Zvýraznění1 68 3" xfId="373"/>
    <cellStyle name="20 % – Zvýraznění1 68 3 2" xfId="9367"/>
    <cellStyle name="20 % – Zvýraznění1 68 4" xfId="374"/>
    <cellStyle name="20 % – Zvýraznění1 68 4 2" xfId="9368"/>
    <cellStyle name="20 % – Zvýraznění1 68 5" xfId="375"/>
    <cellStyle name="20 % – Zvýraznění1 68 5 2" xfId="9369"/>
    <cellStyle name="20 % – Zvýraznění1 68 6" xfId="15177"/>
    <cellStyle name="20 % – Zvýraznění1 68 7" xfId="7642"/>
    <cellStyle name="20 % – Zvýraznění1 69" xfId="376"/>
    <cellStyle name="20 % – Zvýraznění1 69 2" xfId="377"/>
    <cellStyle name="20 % – Zvýraznění1 69 2 2" xfId="9370"/>
    <cellStyle name="20 % – Zvýraznění1 69 3" xfId="378"/>
    <cellStyle name="20 % – Zvýraznění1 69 3 2" xfId="9371"/>
    <cellStyle name="20 % – Zvýraznění1 69 4" xfId="379"/>
    <cellStyle name="20 % – Zvýraznění1 69 4 2" xfId="9372"/>
    <cellStyle name="20 % – Zvýraznění1 69 5" xfId="380"/>
    <cellStyle name="20 % – Zvýraznění1 69 5 2" xfId="9373"/>
    <cellStyle name="20 % – Zvýraznění1 69 6" xfId="15178"/>
    <cellStyle name="20 % – Zvýraznění1 69 7" xfId="7643"/>
    <cellStyle name="20 % – Zvýraznění1 7" xfId="381"/>
    <cellStyle name="20 % – Zvýraznění1 7 2" xfId="382"/>
    <cellStyle name="20 % – Zvýraznění1 7 2 2" xfId="9374"/>
    <cellStyle name="20 % – Zvýraznění1 7 3" xfId="383"/>
    <cellStyle name="20 % – Zvýraznění1 7 3 2" xfId="9375"/>
    <cellStyle name="20 % – Zvýraznění1 7 4" xfId="384"/>
    <cellStyle name="20 % – Zvýraznění1 7 4 2" xfId="9376"/>
    <cellStyle name="20 % – Zvýraznění1 7 5" xfId="385"/>
    <cellStyle name="20 % – Zvýraznění1 7 5 2" xfId="9377"/>
    <cellStyle name="20 % – Zvýraznění1 7 6" xfId="15179"/>
    <cellStyle name="20 % – Zvýraznění1 7 7" xfId="7644"/>
    <cellStyle name="20 % – Zvýraznění1 70" xfId="386"/>
    <cellStyle name="20 % – Zvýraznění1 70 2" xfId="387"/>
    <cellStyle name="20 % – Zvýraznění1 70 2 2" xfId="9378"/>
    <cellStyle name="20 % – Zvýraznění1 70 3" xfId="388"/>
    <cellStyle name="20 % – Zvýraznění1 70 3 2" xfId="9379"/>
    <cellStyle name="20 % – Zvýraznění1 70 4" xfId="389"/>
    <cellStyle name="20 % – Zvýraznění1 70 4 2" xfId="9380"/>
    <cellStyle name="20 % – Zvýraznění1 70 5" xfId="390"/>
    <cellStyle name="20 % – Zvýraznění1 70 5 2" xfId="9381"/>
    <cellStyle name="20 % – Zvýraznění1 70 6" xfId="15180"/>
    <cellStyle name="20 % – Zvýraznění1 70 7" xfId="7645"/>
    <cellStyle name="20 % – Zvýraznění1 71" xfId="391"/>
    <cellStyle name="20 % – Zvýraznění1 71 2" xfId="392"/>
    <cellStyle name="20 % – Zvýraznění1 71 2 2" xfId="9382"/>
    <cellStyle name="20 % – Zvýraznění1 71 3" xfId="393"/>
    <cellStyle name="20 % – Zvýraznění1 71 3 2" xfId="9383"/>
    <cellStyle name="20 % – Zvýraznění1 71 4" xfId="394"/>
    <cellStyle name="20 % – Zvýraznění1 71 4 2" xfId="9384"/>
    <cellStyle name="20 % – Zvýraznění1 71 5" xfId="395"/>
    <cellStyle name="20 % – Zvýraznění1 71 5 2" xfId="9385"/>
    <cellStyle name="20 % – Zvýraznění1 71 6" xfId="15181"/>
    <cellStyle name="20 % – Zvýraznění1 71 7" xfId="7646"/>
    <cellStyle name="20 % – Zvýraznění1 72" xfId="396"/>
    <cellStyle name="20 % – Zvýraznění1 72 2" xfId="397"/>
    <cellStyle name="20 % – Zvýraznění1 72 2 2" xfId="9386"/>
    <cellStyle name="20 % – Zvýraznění1 72 3" xfId="398"/>
    <cellStyle name="20 % – Zvýraznění1 72 3 2" xfId="9387"/>
    <cellStyle name="20 % – Zvýraznění1 72 4" xfId="399"/>
    <cellStyle name="20 % – Zvýraznění1 72 4 2" xfId="9388"/>
    <cellStyle name="20 % – Zvýraznění1 72 5" xfId="400"/>
    <cellStyle name="20 % – Zvýraznění1 72 5 2" xfId="9389"/>
    <cellStyle name="20 % – Zvýraznění1 72 6" xfId="15182"/>
    <cellStyle name="20 % – Zvýraznění1 72 7" xfId="7647"/>
    <cellStyle name="20 % – Zvýraznění1 73" xfId="401"/>
    <cellStyle name="20 % – Zvýraznění1 73 2" xfId="402"/>
    <cellStyle name="20 % – Zvýraznění1 73 2 2" xfId="9390"/>
    <cellStyle name="20 % – Zvýraznění1 73 3" xfId="403"/>
    <cellStyle name="20 % – Zvýraznění1 73 3 2" xfId="9391"/>
    <cellStyle name="20 % – Zvýraznění1 73 4" xfId="404"/>
    <cellStyle name="20 % – Zvýraznění1 73 4 2" xfId="9392"/>
    <cellStyle name="20 % – Zvýraznění1 73 5" xfId="405"/>
    <cellStyle name="20 % – Zvýraznění1 73 5 2" xfId="9393"/>
    <cellStyle name="20 % – Zvýraznění1 73 6" xfId="15183"/>
    <cellStyle name="20 % – Zvýraznění1 73 7" xfId="7648"/>
    <cellStyle name="20 % – Zvýraznění1 74" xfId="406"/>
    <cellStyle name="20 % – Zvýraznění1 74 2" xfId="407"/>
    <cellStyle name="20 % – Zvýraznění1 74 2 2" xfId="9394"/>
    <cellStyle name="20 % – Zvýraznění1 74 3" xfId="408"/>
    <cellStyle name="20 % – Zvýraznění1 74 3 2" xfId="9395"/>
    <cellStyle name="20 % – Zvýraznění1 74 4" xfId="409"/>
    <cellStyle name="20 % – Zvýraznění1 74 4 2" xfId="9396"/>
    <cellStyle name="20 % – Zvýraznění1 74 5" xfId="410"/>
    <cellStyle name="20 % – Zvýraznění1 74 5 2" xfId="9397"/>
    <cellStyle name="20 % – Zvýraznění1 74 6" xfId="15184"/>
    <cellStyle name="20 % – Zvýraznění1 74 7" xfId="7649"/>
    <cellStyle name="20 % – Zvýraznění1 75" xfId="411"/>
    <cellStyle name="20 % – Zvýraznění1 75 2" xfId="412"/>
    <cellStyle name="20 % – Zvýraznění1 75 2 2" xfId="9398"/>
    <cellStyle name="20 % – Zvýraznění1 75 3" xfId="413"/>
    <cellStyle name="20 % – Zvýraznění1 75 3 2" xfId="9399"/>
    <cellStyle name="20 % – Zvýraznění1 75 4" xfId="414"/>
    <cellStyle name="20 % – Zvýraznění1 75 4 2" xfId="9400"/>
    <cellStyle name="20 % – Zvýraznění1 75 5" xfId="415"/>
    <cellStyle name="20 % – Zvýraznění1 75 5 2" xfId="9401"/>
    <cellStyle name="20 % – Zvýraznění1 75 6" xfId="15185"/>
    <cellStyle name="20 % – Zvýraznění1 75 7" xfId="7650"/>
    <cellStyle name="20 % – Zvýraznění1 76" xfId="416"/>
    <cellStyle name="20 % – Zvýraznění1 76 2" xfId="417"/>
    <cellStyle name="20 % – Zvýraznění1 76 2 2" xfId="9402"/>
    <cellStyle name="20 % – Zvýraznění1 76 3" xfId="418"/>
    <cellStyle name="20 % – Zvýraznění1 76 3 2" xfId="9403"/>
    <cellStyle name="20 % – Zvýraznění1 76 4" xfId="419"/>
    <cellStyle name="20 % – Zvýraznění1 76 4 2" xfId="9404"/>
    <cellStyle name="20 % – Zvýraznění1 76 5" xfId="420"/>
    <cellStyle name="20 % – Zvýraznění1 76 5 2" xfId="9405"/>
    <cellStyle name="20 % – Zvýraznění1 76 6" xfId="15186"/>
    <cellStyle name="20 % – Zvýraznění1 76 7" xfId="7651"/>
    <cellStyle name="20 % – Zvýraznění1 77" xfId="421"/>
    <cellStyle name="20 % – Zvýraznění1 77 2" xfId="422"/>
    <cellStyle name="20 % – Zvýraznění1 77 2 2" xfId="9406"/>
    <cellStyle name="20 % – Zvýraznění1 77 3" xfId="423"/>
    <cellStyle name="20 % – Zvýraznění1 77 3 2" xfId="9407"/>
    <cellStyle name="20 % – Zvýraznění1 77 4" xfId="424"/>
    <cellStyle name="20 % – Zvýraznění1 77 4 2" xfId="9408"/>
    <cellStyle name="20 % – Zvýraznění1 77 5" xfId="425"/>
    <cellStyle name="20 % – Zvýraznění1 77 5 2" xfId="9409"/>
    <cellStyle name="20 % – Zvýraznění1 77 6" xfId="15187"/>
    <cellStyle name="20 % – Zvýraznění1 77 7" xfId="7652"/>
    <cellStyle name="20 % – Zvýraznění1 78" xfId="426"/>
    <cellStyle name="20 % – Zvýraznění1 78 2" xfId="427"/>
    <cellStyle name="20 % – Zvýraznění1 78 2 2" xfId="9410"/>
    <cellStyle name="20 % – Zvýraznění1 78 3" xfId="428"/>
    <cellStyle name="20 % – Zvýraznění1 78 3 2" xfId="9411"/>
    <cellStyle name="20 % – Zvýraznění1 78 4" xfId="429"/>
    <cellStyle name="20 % – Zvýraznění1 78 4 2" xfId="9412"/>
    <cellStyle name="20 % – Zvýraznění1 78 5" xfId="430"/>
    <cellStyle name="20 % – Zvýraznění1 78 5 2" xfId="9413"/>
    <cellStyle name="20 % – Zvýraznění1 78 6" xfId="15188"/>
    <cellStyle name="20 % – Zvýraznění1 78 7" xfId="7653"/>
    <cellStyle name="20 % – Zvýraznění1 79" xfId="431"/>
    <cellStyle name="20 % – Zvýraznění1 79 2" xfId="432"/>
    <cellStyle name="20 % – Zvýraznění1 79 2 2" xfId="9414"/>
    <cellStyle name="20 % – Zvýraznění1 79 3" xfId="433"/>
    <cellStyle name="20 % – Zvýraznění1 79 3 2" xfId="9415"/>
    <cellStyle name="20 % – Zvýraznění1 79 4" xfId="434"/>
    <cellStyle name="20 % – Zvýraznění1 79 4 2" xfId="9416"/>
    <cellStyle name="20 % – Zvýraznění1 79 5" xfId="435"/>
    <cellStyle name="20 % – Zvýraznění1 79 5 2" xfId="9417"/>
    <cellStyle name="20 % – Zvýraznění1 79 6" xfId="15189"/>
    <cellStyle name="20 % – Zvýraznění1 79 7" xfId="7654"/>
    <cellStyle name="20 % – Zvýraznění1 8" xfId="436"/>
    <cellStyle name="20 % – Zvýraznění1 8 2" xfId="437"/>
    <cellStyle name="20 % – Zvýraznění1 8 2 2" xfId="9418"/>
    <cellStyle name="20 % – Zvýraznění1 8 3" xfId="438"/>
    <cellStyle name="20 % – Zvýraznění1 8 3 2" xfId="9419"/>
    <cellStyle name="20 % – Zvýraznění1 8 4" xfId="439"/>
    <cellStyle name="20 % – Zvýraznění1 8 4 2" xfId="9420"/>
    <cellStyle name="20 % – Zvýraznění1 8 5" xfId="440"/>
    <cellStyle name="20 % – Zvýraznění1 8 5 2" xfId="9421"/>
    <cellStyle name="20 % – Zvýraznění1 8 6" xfId="15190"/>
    <cellStyle name="20 % – Zvýraznění1 8 7" xfId="7655"/>
    <cellStyle name="20 % – Zvýraznění1 80" xfId="441"/>
    <cellStyle name="20 % – Zvýraznění1 80 2" xfId="442"/>
    <cellStyle name="20 % – Zvýraznění1 80 2 2" xfId="9422"/>
    <cellStyle name="20 % – Zvýraznění1 80 3" xfId="443"/>
    <cellStyle name="20 % – Zvýraznění1 80 3 2" xfId="9423"/>
    <cellStyle name="20 % – Zvýraznění1 80 4" xfId="444"/>
    <cellStyle name="20 % – Zvýraznění1 80 4 2" xfId="9424"/>
    <cellStyle name="20 % – Zvýraznění1 80 5" xfId="445"/>
    <cellStyle name="20 % – Zvýraznění1 80 5 2" xfId="9425"/>
    <cellStyle name="20 % – Zvýraznění1 80 6" xfId="15191"/>
    <cellStyle name="20 % – Zvýraznění1 80 7" xfId="7656"/>
    <cellStyle name="20 % – Zvýraznění1 81" xfId="446"/>
    <cellStyle name="20 % – Zvýraznění1 81 2" xfId="447"/>
    <cellStyle name="20 % – Zvýraznění1 81 2 2" xfId="9426"/>
    <cellStyle name="20 % – Zvýraznění1 81 3" xfId="448"/>
    <cellStyle name="20 % – Zvýraznění1 81 3 2" xfId="9427"/>
    <cellStyle name="20 % – Zvýraznění1 81 4" xfId="449"/>
    <cellStyle name="20 % – Zvýraznění1 81 4 2" xfId="9428"/>
    <cellStyle name="20 % – Zvýraznění1 81 5" xfId="450"/>
    <cellStyle name="20 % – Zvýraznění1 81 5 2" xfId="9429"/>
    <cellStyle name="20 % – Zvýraznění1 81 6" xfId="15192"/>
    <cellStyle name="20 % – Zvýraznění1 81 7" xfId="7657"/>
    <cellStyle name="20 % – Zvýraznění1 82" xfId="451"/>
    <cellStyle name="20 % – Zvýraznění1 82 2" xfId="452"/>
    <cellStyle name="20 % – Zvýraznění1 82 2 2" xfId="9430"/>
    <cellStyle name="20 % – Zvýraznění1 82 3" xfId="453"/>
    <cellStyle name="20 % – Zvýraznění1 82 3 2" xfId="9431"/>
    <cellStyle name="20 % – Zvýraznění1 82 4" xfId="454"/>
    <cellStyle name="20 % – Zvýraznění1 82 4 2" xfId="9432"/>
    <cellStyle name="20 % – Zvýraznění1 82 5" xfId="455"/>
    <cellStyle name="20 % – Zvýraznění1 82 5 2" xfId="9433"/>
    <cellStyle name="20 % – Zvýraznění1 82 6" xfId="15193"/>
    <cellStyle name="20 % – Zvýraznění1 82 7" xfId="7658"/>
    <cellStyle name="20 % – Zvýraznění1 83" xfId="456"/>
    <cellStyle name="20 % – Zvýraznění1 83 2" xfId="457"/>
    <cellStyle name="20 % – Zvýraznění1 83 2 2" xfId="9434"/>
    <cellStyle name="20 % – Zvýraznění1 83 3" xfId="458"/>
    <cellStyle name="20 % – Zvýraznění1 83 3 2" xfId="9435"/>
    <cellStyle name="20 % – Zvýraznění1 83 4" xfId="459"/>
    <cellStyle name="20 % – Zvýraznění1 83 4 2" xfId="9436"/>
    <cellStyle name="20 % – Zvýraznění1 83 5" xfId="460"/>
    <cellStyle name="20 % – Zvýraznění1 83 5 2" xfId="9437"/>
    <cellStyle name="20 % – Zvýraznění1 83 6" xfId="15194"/>
    <cellStyle name="20 % – Zvýraznění1 83 7" xfId="7659"/>
    <cellStyle name="20 % – Zvýraznění1 84" xfId="461"/>
    <cellStyle name="20 % – Zvýraznění1 84 2" xfId="462"/>
    <cellStyle name="20 % – Zvýraznění1 84 2 2" xfId="9438"/>
    <cellStyle name="20 % – Zvýraznění1 84 3" xfId="463"/>
    <cellStyle name="20 % – Zvýraznění1 84 3 2" xfId="9439"/>
    <cellStyle name="20 % – Zvýraznění1 84 4" xfId="464"/>
    <cellStyle name="20 % – Zvýraznění1 84 4 2" xfId="9440"/>
    <cellStyle name="20 % – Zvýraznění1 84 5" xfId="465"/>
    <cellStyle name="20 % – Zvýraznění1 84 5 2" xfId="9441"/>
    <cellStyle name="20 % – Zvýraznění1 84 6" xfId="15195"/>
    <cellStyle name="20 % – Zvýraznění1 84 7" xfId="7660"/>
    <cellStyle name="20 % – Zvýraznění1 85" xfId="466"/>
    <cellStyle name="20 % – Zvýraznění1 85 2" xfId="467"/>
    <cellStyle name="20 % – Zvýraznění1 85 2 2" xfId="9442"/>
    <cellStyle name="20 % – Zvýraznění1 85 3" xfId="468"/>
    <cellStyle name="20 % – Zvýraznění1 85 3 2" xfId="9443"/>
    <cellStyle name="20 % – Zvýraznění1 85 4" xfId="469"/>
    <cellStyle name="20 % – Zvýraznění1 85 4 2" xfId="9444"/>
    <cellStyle name="20 % – Zvýraznění1 85 5" xfId="470"/>
    <cellStyle name="20 % – Zvýraznění1 85 5 2" xfId="9445"/>
    <cellStyle name="20 % – Zvýraznění1 85 6" xfId="15196"/>
    <cellStyle name="20 % – Zvýraznění1 85 7" xfId="7661"/>
    <cellStyle name="20 % – Zvýraznění1 86" xfId="471"/>
    <cellStyle name="20 % – Zvýraznění1 86 2" xfId="472"/>
    <cellStyle name="20 % – Zvýraznění1 86 2 2" xfId="9446"/>
    <cellStyle name="20 % – Zvýraznění1 86 3" xfId="473"/>
    <cellStyle name="20 % – Zvýraznění1 86 3 2" xfId="9447"/>
    <cellStyle name="20 % – Zvýraznění1 86 4" xfId="474"/>
    <cellStyle name="20 % – Zvýraznění1 86 4 2" xfId="9448"/>
    <cellStyle name="20 % – Zvýraznění1 86 5" xfId="475"/>
    <cellStyle name="20 % – Zvýraznění1 86 5 2" xfId="9449"/>
    <cellStyle name="20 % – Zvýraznění1 86 6" xfId="15197"/>
    <cellStyle name="20 % – Zvýraznění1 86 7" xfId="7662"/>
    <cellStyle name="20 % – Zvýraznění1 87" xfId="476"/>
    <cellStyle name="20 % – Zvýraznění1 87 2" xfId="477"/>
    <cellStyle name="20 % – Zvýraznění1 87 2 2" xfId="9450"/>
    <cellStyle name="20 % – Zvýraznění1 87 3" xfId="478"/>
    <cellStyle name="20 % – Zvýraznění1 87 3 2" xfId="9451"/>
    <cellStyle name="20 % – Zvýraznění1 87 4" xfId="479"/>
    <cellStyle name="20 % – Zvýraznění1 87 4 2" xfId="9452"/>
    <cellStyle name="20 % – Zvýraznění1 87 5" xfId="480"/>
    <cellStyle name="20 % – Zvýraznění1 87 5 2" xfId="9453"/>
    <cellStyle name="20 % – Zvýraznění1 87 6" xfId="15198"/>
    <cellStyle name="20 % – Zvýraznění1 87 7" xfId="7663"/>
    <cellStyle name="20 % – Zvýraznění1 88" xfId="481"/>
    <cellStyle name="20 % – Zvýraznění1 88 2" xfId="482"/>
    <cellStyle name="20 % – Zvýraznění1 88 2 2" xfId="9454"/>
    <cellStyle name="20 % – Zvýraznění1 88 3" xfId="483"/>
    <cellStyle name="20 % – Zvýraznění1 88 3 2" xfId="9455"/>
    <cellStyle name="20 % – Zvýraznění1 88 4" xfId="484"/>
    <cellStyle name="20 % – Zvýraznění1 88 4 2" xfId="9456"/>
    <cellStyle name="20 % – Zvýraznění1 88 5" xfId="485"/>
    <cellStyle name="20 % – Zvýraznění1 88 5 2" xfId="9457"/>
    <cellStyle name="20 % – Zvýraznění1 88 6" xfId="15199"/>
    <cellStyle name="20 % – Zvýraznění1 88 7" xfId="7664"/>
    <cellStyle name="20 % – Zvýraznění1 89" xfId="486"/>
    <cellStyle name="20 % – Zvýraznění1 89 2" xfId="487"/>
    <cellStyle name="20 % – Zvýraznění1 89 2 2" xfId="9458"/>
    <cellStyle name="20 % – Zvýraznění1 89 3" xfId="488"/>
    <cellStyle name="20 % – Zvýraznění1 89 3 2" xfId="9459"/>
    <cellStyle name="20 % – Zvýraznění1 89 4" xfId="489"/>
    <cellStyle name="20 % – Zvýraznění1 89 4 2" xfId="9460"/>
    <cellStyle name="20 % – Zvýraznění1 89 5" xfId="490"/>
    <cellStyle name="20 % – Zvýraznění1 89 5 2" xfId="9461"/>
    <cellStyle name="20 % – Zvýraznění1 89 6" xfId="15200"/>
    <cellStyle name="20 % – Zvýraznění1 89 7" xfId="7665"/>
    <cellStyle name="20 % – Zvýraznění1 9" xfId="491"/>
    <cellStyle name="20 % – Zvýraznění1 9 2" xfId="492"/>
    <cellStyle name="20 % – Zvýraznění1 9 2 2" xfId="9462"/>
    <cellStyle name="20 % – Zvýraznění1 9 3" xfId="493"/>
    <cellStyle name="20 % – Zvýraznění1 9 3 2" xfId="9463"/>
    <cellStyle name="20 % – Zvýraznění1 9 4" xfId="494"/>
    <cellStyle name="20 % – Zvýraznění1 9 4 2" xfId="9464"/>
    <cellStyle name="20 % – Zvýraznění1 9 5" xfId="495"/>
    <cellStyle name="20 % – Zvýraznění1 9 5 2" xfId="9465"/>
    <cellStyle name="20 % – Zvýraznění1 9 6" xfId="15201"/>
    <cellStyle name="20 % – Zvýraznění1 9 7" xfId="7666"/>
    <cellStyle name="20 % – Zvýraznění1 90" xfId="496"/>
    <cellStyle name="20 % – Zvýraznění1 90 2" xfId="497"/>
    <cellStyle name="20 % – Zvýraznění1 90 2 2" xfId="9466"/>
    <cellStyle name="20 % – Zvýraznění1 90 3" xfId="498"/>
    <cellStyle name="20 % – Zvýraznění1 90 3 2" xfId="9467"/>
    <cellStyle name="20 % – Zvýraznění1 90 4" xfId="499"/>
    <cellStyle name="20 % – Zvýraznění1 90 4 2" xfId="9468"/>
    <cellStyle name="20 % – Zvýraznění1 90 5" xfId="500"/>
    <cellStyle name="20 % – Zvýraznění1 90 5 2" xfId="9469"/>
    <cellStyle name="20 % – Zvýraznění1 90 6" xfId="15202"/>
    <cellStyle name="20 % – Zvýraznění1 90 7" xfId="7667"/>
    <cellStyle name="20 % – Zvýraznění1 91" xfId="501"/>
    <cellStyle name="20 % – Zvýraznění1 91 2" xfId="502"/>
    <cellStyle name="20 % – Zvýraznění1 91 2 2" xfId="9470"/>
    <cellStyle name="20 % – Zvýraznění1 91 3" xfId="503"/>
    <cellStyle name="20 % – Zvýraznění1 91 3 2" xfId="9471"/>
    <cellStyle name="20 % – Zvýraznění1 91 4" xfId="504"/>
    <cellStyle name="20 % – Zvýraznění1 91 4 2" xfId="9472"/>
    <cellStyle name="20 % – Zvýraznění1 91 5" xfId="505"/>
    <cellStyle name="20 % – Zvýraznění1 91 5 2" xfId="9473"/>
    <cellStyle name="20 % – Zvýraznění1 91 6" xfId="15203"/>
    <cellStyle name="20 % – Zvýraznění1 91 7" xfId="7668"/>
    <cellStyle name="20 % – Zvýraznění1 92" xfId="506"/>
    <cellStyle name="20 % – Zvýraznění1 92 2" xfId="507"/>
    <cellStyle name="20 % – Zvýraznění1 92 2 2" xfId="9474"/>
    <cellStyle name="20 % – Zvýraznění1 92 3" xfId="508"/>
    <cellStyle name="20 % – Zvýraznění1 92 3 2" xfId="9475"/>
    <cellStyle name="20 % – Zvýraznění1 92 4" xfId="509"/>
    <cellStyle name="20 % – Zvýraznění1 92 4 2" xfId="9476"/>
    <cellStyle name="20 % – Zvýraznění1 92 5" xfId="510"/>
    <cellStyle name="20 % – Zvýraznění1 92 5 2" xfId="9477"/>
    <cellStyle name="20 % – Zvýraznění1 92 6" xfId="15204"/>
    <cellStyle name="20 % – Zvýraznění1 92 7" xfId="7669"/>
    <cellStyle name="20 % – Zvýraznění1 93" xfId="511"/>
    <cellStyle name="20 % – Zvýraznění1 93 2" xfId="512"/>
    <cellStyle name="20 % – Zvýraznění1 93 2 2" xfId="9478"/>
    <cellStyle name="20 % – Zvýraznění1 93 3" xfId="513"/>
    <cellStyle name="20 % – Zvýraznění1 93 3 2" xfId="9479"/>
    <cellStyle name="20 % – Zvýraznění1 93 4" xfId="514"/>
    <cellStyle name="20 % – Zvýraznění1 93 4 2" xfId="9480"/>
    <cellStyle name="20 % – Zvýraznění1 93 5" xfId="515"/>
    <cellStyle name="20 % – Zvýraznění1 93 5 2" xfId="9481"/>
    <cellStyle name="20 % – Zvýraznění1 93 6" xfId="15205"/>
    <cellStyle name="20 % – Zvýraznění1 93 7" xfId="7670"/>
    <cellStyle name="20 % – Zvýraznění1 94" xfId="516"/>
    <cellStyle name="20 % – Zvýraznění1 94 2" xfId="517"/>
    <cellStyle name="20 % – Zvýraznění1 94 2 2" xfId="9482"/>
    <cellStyle name="20 % – Zvýraznění1 94 3" xfId="518"/>
    <cellStyle name="20 % – Zvýraznění1 94 3 2" xfId="9483"/>
    <cellStyle name="20 % – Zvýraznění1 94 4" xfId="519"/>
    <cellStyle name="20 % – Zvýraznění1 94 4 2" xfId="9484"/>
    <cellStyle name="20 % – Zvýraznění1 94 5" xfId="520"/>
    <cellStyle name="20 % – Zvýraznění1 94 5 2" xfId="9485"/>
    <cellStyle name="20 % – Zvýraznění1 94 6" xfId="15206"/>
    <cellStyle name="20 % – Zvýraznění1 94 7" xfId="7671"/>
    <cellStyle name="20 % – Zvýraznění1 95" xfId="521"/>
    <cellStyle name="20 % – Zvýraznění1 95 2" xfId="522"/>
    <cellStyle name="20 % – Zvýraznění1 95 2 2" xfId="9486"/>
    <cellStyle name="20 % – Zvýraznění1 95 3" xfId="523"/>
    <cellStyle name="20 % – Zvýraznění1 95 3 2" xfId="9487"/>
    <cellStyle name="20 % – Zvýraznění1 95 4" xfId="524"/>
    <cellStyle name="20 % – Zvýraznění1 95 4 2" xfId="9488"/>
    <cellStyle name="20 % – Zvýraznění1 95 5" xfId="525"/>
    <cellStyle name="20 % – Zvýraznění1 95 5 2" xfId="9489"/>
    <cellStyle name="20 % – Zvýraznění1 95 6" xfId="15207"/>
    <cellStyle name="20 % – Zvýraznění1 95 7" xfId="7672"/>
    <cellStyle name="20 % – Zvýraznění1 96" xfId="526"/>
    <cellStyle name="20 % – Zvýraznění1 96 2" xfId="527"/>
    <cellStyle name="20 % – Zvýraznění1 96 2 2" xfId="9490"/>
    <cellStyle name="20 % – Zvýraznění1 96 3" xfId="528"/>
    <cellStyle name="20 % – Zvýraznění1 96 3 2" xfId="9491"/>
    <cellStyle name="20 % – Zvýraznění1 96 4" xfId="529"/>
    <cellStyle name="20 % – Zvýraznění1 96 4 2" xfId="9492"/>
    <cellStyle name="20 % – Zvýraznění1 96 5" xfId="530"/>
    <cellStyle name="20 % – Zvýraznění1 96 5 2" xfId="9493"/>
    <cellStyle name="20 % – Zvýraznění1 96 6" xfId="15208"/>
    <cellStyle name="20 % – Zvýraznění1 96 7" xfId="7673"/>
    <cellStyle name="20 % – Zvýraznění1 97" xfId="531"/>
    <cellStyle name="20 % – Zvýraznění1 97 2" xfId="532"/>
    <cellStyle name="20 % – Zvýraznění1 97 2 2" xfId="9494"/>
    <cellStyle name="20 % – Zvýraznění1 97 3" xfId="533"/>
    <cellStyle name="20 % – Zvýraznění1 97 3 2" xfId="9495"/>
    <cellStyle name="20 % – Zvýraznění1 97 4" xfId="534"/>
    <cellStyle name="20 % – Zvýraznění1 97 4 2" xfId="9496"/>
    <cellStyle name="20 % – Zvýraznění1 97 5" xfId="535"/>
    <cellStyle name="20 % – Zvýraznění1 97 5 2" xfId="9497"/>
    <cellStyle name="20 % – Zvýraznění1 97 6" xfId="15209"/>
    <cellStyle name="20 % – Zvýraznění1 97 7" xfId="7674"/>
    <cellStyle name="20 % – Zvýraznění1 98" xfId="536"/>
    <cellStyle name="20 % – Zvýraznění1 98 2" xfId="537"/>
    <cellStyle name="20 % – Zvýraznění1 98 2 2" xfId="9498"/>
    <cellStyle name="20 % – Zvýraznění1 98 3" xfId="538"/>
    <cellStyle name="20 % – Zvýraznění1 98 3 2" xfId="9499"/>
    <cellStyle name="20 % – Zvýraznění1 98 4" xfId="539"/>
    <cellStyle name="20 % – Zvýraznění1 98 4 2" xfId="9500"/>
    <cellStyle name="20 % – Zvýraznění1 98 5" xfId="540"/>
    <cellStyle name="20 % – Zvýraznění1 98 5 2" xfId="9501"/>
    <cellStyle name="20 % – Zvýraznění1 98 6" xfId="15210"/>
    <cellStyle name="20 % – Zvýraznění1 98 7" xfId="7675"/>
    <cellStyle name="20 % – Zvýraznění1 99" xfId="541"/>
    <cellStyle name="20 % – Zvýraznění1 99 2" xfId="542"/>
    <cellStyle name="20 % – Zvýraznění1 99 2 2" xfId="9502"/>
    <cellStyle name="20 % – Zvýraznění1 99 3" xfId="543"/>
    <cellStyle name="20 % – Zvýraznění1 99 3 2" xfId="9503"/>
    <cellStyle name="20 % – Zvýraznění1 99 4" xfId="544"/>
    <cellStyle name="20 % – Zvýraznění1 99 4 2" xfId="9504"/>
    <cellStyle name="20 % – Zvýraznění1 99 5" xfId="545"/>
    <cellStyle name="20 % – Zvýraznění1 99 5 2" xfId="9505"/>
    <cellStyle name="20 % – Zvýraznění1 99 6" xfId="15211"/>
    <cellStyle name="20 % – Zvýraznění1 99 7" xfId="7676"/>
    <cellStyle name="20 % – Zvýraznění2 10" xfId="546"/>
    <cellStyle name="20 % – Zvýraznění2 10 2" xfId="547"/>
    <cellStyle name="20 % – Zvýraznění2 10 2 2" xfId="9506"/>
    <cellStyle name="20 % – Zvýraznění2 10 3" xfId="548"/>
    <cellStyle name="20 % – Zvýraznění2 10 3 2" xfId="9507"/>
    <cellStyle name="20 % – Zvýraznění2 10 4" xfId="549"/>
    <cellStyle name="20 % – Zvýraznění2 10 4 2" xfId="9508"/>
    <cellStyle name="20 % – Zvýraznění2 10 5" xfId="550"/>
    <cellStyle name="20 % – Zvýraznění2 10 5 2" xfId="9509"/>
    <cellStyle name="20 % – Zvýraznění2 10 6" xfId="15212"/>
    <cellStyle name="20 % – Zvýraznění2 10 7" xfId="7677"/>
    <cellStyle name="20 % – Zvýraznění2 100" xfId="551"/>
    <cellStyle name="20 % – Zvýraznění2 100 2" xfId="552"/>
    <cellStyle name="20 % – Zvýraznění2 100 2 2" xfId="9510"/>
    <cellStyle name="20 % – Zvýraznění2 100 3" xfId="553"/>
    <cellStyle name="20 % – Zvýraznění2 100 3 2" xfId="9511"/>
    <cellStyle name="20 % – Zvýraznění2 100 4" xfId="554"/>
    <cellStyle name="20 % – Zvýraznění2 100 4 2" xfId="9512"/>
    <cellStyle name="20 % – Zvýraznění2 100 5" xfId="555"/>
    <cellStyle name="20 % – Zvýraznění2 100 5 2" xfId="9513"/>
    <cellStyle name="20 % – Zvýraznění2 100 6" xfId="15213"/>
    <cellStyle name="20 % – Zvýraznění2 100 7" xfId="7678"/>
    <cellStyle name="20 % – Zvýraznění2 101" xfId="556"/>
    <cellStyle name="20 % – Zvýraznění2 101 2" xfId="557"/>
    <cellStyle name="20 % – Zvýraznění2 101 2 2" xfId="9514"/>
    <cellStyle name="20 % – Zvýraznění2 101 3" xfId="558"/>
    <cellStyle name="20 % – Zvýraznění2 101 3 2" xfId="9515"/>
    <cellStyle name="20 % – Zvýraznění2 101 4" xfId="559"/>
    <cellStyle name="20 % – Zvýraznění2 101 4 2" xfId="9516"/>
    <cellStyle name="20 % – Zvýraznění2 101 5" xfId="560"/>
    <cellStyle name="20 % – Zvýraznění2 101 5 2" xfId="9517"/>
    <cellStyle name="20 % – Zvýraznění2 101 6" xfId="15214"/>
    <cellStyle name="20 % – Zvýraznění2 101 7" xfId="7679"/>
    <cellStyle name="20 % – Zvýraznění2 102" xfId="561"/>
    <cellStyle name="20 % – Zvýraznění2 102 2" xfId="562"/>
    <cellStyle name="20 % – Zvýraznění2 102 2 2" xfId="9518"/>
    <cellStyle name="20 % – Zvýraznění2 102 3" xfId="563"/>
    <cellStyle name="20 % – Zvýraznění2 102 3 2" xfId="9519"/>
    <cellStyle name="20 % – Zvýraznění2 102 4" xfId="564"/>
    <cellStyle name="20 % – Zvýraznění2 102 4 2" xfId="9520"/>
    <cellStyle name="20 % – Zvýraznění2 102 5" xfId="565"/>
    <cellStyle name="20 % – Zvýraznění2 102 5 2" xfId="9521"/>
    <cellStyle name="20 % – Zvýraznění2 102 6" xfId="15215"/>
    <cellStyle name="20 % – Zvýraznění2 102 7" xfId="7680"/>
    <cellStyle name="20 % – Zvýraznění2 103" xfId="566"/>
    <cellStyle name="20 % – Zvýraznění2 103 2" xfId="567"/>
    <cellStyle name="20 % – Zvýraznění2 103 2 2" xfId="9522"/>
    <cellStyle name="20 % – Zvýraznění2 103 3" xfId="568"/>
    <cellStyle name="20 % – Zvýraznění2 103 3 2" xfId="9523"/>
    <cellStyle name="20 % – Zvýraznění2 103 4" xfId="569"/>
    <cellStyle name="20 % – Zvýraznění2 103 4 2" xfId="9524"/>
    <cellStyle name="20 % – Zvýraznění2 103 5" xfId="570"/>
    <cellStyle name="20 % – Zvýraznění2 103 5 2" xfId="9525"/>
    <cellStyle name="20 % – Zvýraznění2 103 6" xfId="15216"/>
    <cellStyle name="20 % – Zvýraznění2 103 7" xfId="7681"/>
    <cellStyle name="20 % – Zvýraznění2 104" xfId="571"/>
    <cellStyle name="20 % – Zvýraznění2 104 2" xfId="572"/>
    <cellStyle name="20 % – Zvýraznění2 104 2 2" xfId="9526"/>
    <cellStyle name="20 % – Zvýraznění2 104 3" xfId="573"/>
    <cellStyle name="20 % – Zvýraznění2 104 3 2" xfId="9527"/>
    <cellStyle name="20 % – Zvýraznění2 104 4" xfId="574"/>
    <cellStyle name="20 % – Zvýraznění2 104 4 2" xfId="9528"/>
    <cellStyle name="20 % – Zvýraznění2 104 5" xfId="575"/>
    <cellStyle name="20 % – Zvýraznění2 104 5 2" xfId="9529"/>
    <cellStyle name="20 % – Zvýraznění2 104 6" xfId="15217"/>
    <cellStyle name="20 % – Zvýraznění2 104 7" xfId="7682"/>
    <cellStyle name="20 % – Zvýraznění2 105" xfId="576"/>
    <cellStyle name="20 % – Zvýraznění2 105 2" xfId="577"/>
    <cellStyle name="20 % – Zvýraznění2 105 2 2" xfId="9530"/>
    <cellStyle name="20 % – Zvýraznění2 105 3" xfId="578"/>
    <cellStyle name="20 % – Zvýraznění2 105 3 2" xfId="9531"/>
    <cellStyle name="20 % – Zvýraznění2 105 4" xfId="579"/>
    <cellStyle name="20 % – Zvýraznění2 105 4 2" xfId="9532"/>
    <cellStyle name="20 % – Zvýraznění2 105 5" xfId="580"/>
    <cellStyle name="20 % – Zvýraznění2 105 5 2" xfId="9533"/>
    <cellStyle name="20 % – Zvýraznění2 105 6" xfId="15218"/>
    <cellStyle name="20 % – Zvýraznění2 105 7" xfId="7683"/>
    <cellStyle name="20 % – Zvýraznění2 106" xfId="581"/>
    <cellStyle name="20 % – Zvýraznění2 106 2" xfId="582"/>
    <cellStyle name="20 % – Zvýraznění2 106 2 2" xfId="9534"/>
    <cellStyle name="20 % – Zvýraznění2 106 3" xfId="583"/>
    <cellStyle name="20 % – Zvýraznění2 106 3 2" xfId="9535"/>
    <cellStyle name="20 % – Zvýraznění2 106 4" xfId="584"/>
    <cellStyle name="20 % – Zvýraznění2 106 4 2" xfId="9536"/>
    <cellStyle name="20 % – Zvýraznění2 106 5" xfId="585"/>
    <cellStyle name="20 % – Zvýraznění2 106 5 2" xfId="9537"/>
    <cellStyle name="20 % – Zvýraznění2 106 6" xfId="15219"/>
    <cellStyle name="20 % – Zvýraznění2 106 7" xfId="7684"/>
    <cellStyle name="20 % – Zvýraznění2 107" xfId="586"/>
    <cellStyle name="20 % – Zvýraznění2 107 2" xfId="587"/>
    <cellStyle name="20 % – Zvýraznění2 107 2 2" xfId="9538"/>
    <cellStyle name="20 % – Zvýraznění2 107 3" xfId="588"/>
    <cellStyle name="20 % – Zvýraznění2 107 3 2" xfId="9539"/>
    <cellStyle name="20 % – Zvýraznění2 107 4" xfId="589"/>
    <cellStyle name="20 % – Zvýraznění2 107 4 2" xfId="9540"/>
    <cellStyle name="20 % – Zvýraznění2 107 5" xfId="590"/>
    <cellStyle name="20 % – Zvýraznění2 107 5 2" xfId="9541"/>
    <cellStyle name="20 % – Zvýraznění2 107 6" xfId="15220"/>
    <cellStyle name="20 % – Zvýraznění2 107 7" xfId="7685"/>
    <cellStyle name="20 % – Zvýraznění2 108" xfId="591"/>
    <cellStyle name="20 % – Zvýraznění2 108 2" xfId="592"/>
    <cellStyle name="20 % – Zvýraznění2 108 2 2" xfId="9542"/>
    <cellStyle name="20 % – Zvýraznění2 108 3" xfId="593"/>
    <cellStyle name="20 % – Zvýraznění2 108 3 2" xfId="9543"/>
    <cellStyle name="20 % – Zvýraznění2 108 4" xfId="594"/>
    <cellStyle name="20 % – Zvýraznění2 108 4 2" xfId="9544"/>
    <cellStyle name="20 % – Zvýraznění2 108 5" xfId="595"/>
    <cellStyle name="20 % – Zvýraznění2 108 5 2" xfId="9545"/>
    <cellStyle name="20 % – Zvýraznění2 108 6" xfId="15221"/>
    <cellStyle name="20 % – Zvýraznění2 108 7" xfId="7686"/>
    <cellStyle name="20 % – Zvýraznění2 11" xfId="596"/>
    <cellStyle name="20 % – Zvýraznění2 11 2" xfId="597"/>
    <cellStyle name="20 % – Zvýraznění2 11 2 2" xfId="9546"/>
    <cellStyle name="20 % – Zvýraznění2 11 3" xfId="598"/>
    <cellStyle name="20 % – Zvýraznění2 11 3 2" xfId="9547"/>
    <cellStyle name="20 % – Zvýraznění2 11 4" xfId="599"/>
    <cellStyle name="20 % – Zvýraznění2 11 4 2" xfId="9548"/>
    <cellStyle name="20 % – Zvýraznění2 11 5" xfId="600"/>
    <cellStyle name="20 % – Zvýraznění2 11 5 2" xfId="9549"/>
    <cellStyle name="20 % – Zvýraznění2 11 6" xfId="15222"/>
    <cellStyle name="20 % – Zvýraznění2 11 7" xfId="7687"/>
    <cellStyle name="20 % – Zvýraznění2 12" xfId="601"/>
    <cellStyle name="20 % – Zvýraznění2 12 2" xfId="602"/>
    <cellStyle name="20 % – Zvýraznění2 12 2 2" xfId="9550"/>
    <cellStyle name="20 % – Zvýraznění2 12 3" xfId="603"/>
    <cellStyle name="20 % – Zvýraznění2 12 3 2" xfId="9551"/>
    <cellStyle name="20 % – Zvýraznění2 12 4" xfId="604"/>
    <cellStyle name="20 % – Zvýraznění2 12 4 2" xfId="9552"/>
    <cellStyle name="20 % – Zvýraznění2 12 5" xfId="605"/>
    <cellStyle name="20 % – Zvýraznění2 12 5 2" xfId="9553"/>
    <cellStyle name="20 % – Zvýraznění2 12 6" xfId="15223"/>
    <cellStyle name="20 % – Zvýraznění2 12 7" xfId="7688"/>
    <cellStyle name="20 % – Zvýraznění2 13" xfId="606"/>
    <cellStyle name="20 % – Zvýraznění2 13 2" xfId="607"/>
    <cellStyle name="20 % – Zvýraznění2 13 2 2" xfId="9554"/>
    <cellStyle name="20 % – Zvýraznění2 13 3" xfId="608"/>
    <cellStyle name="20 % – Zvýraznění2 13 3 2" xfId="9555"/>
    <cellStyle name="20 % – Zvýraznění2 13 4" xfId="609"/>
    <cellStyle name="20 % – Zvýraznění2 13 4 2" xfId="9556"/>
    <cellStyle name="20 % – Zvýraznění2 13 5" xfId="610"/>
    <cellStyle name="20 % – Zvýraznění2 13 5 2" xfId="9557"/>
    <cellStyle name="20 % – Zvýraznění2 13 6" xfId="15224"/>
    <cellStyle name="20 % – Zvýraznění2 13 7" xfId="7689"/>
    <cellStyle name="20 % – Zvýraznění2 14" xfId="611"/>
    <cellStyle name="20 % – Zvýraznění2 14 2" xfId="612"/>
    <cellStyle name="20 % – Zvýraznění2 14 2 2" xfId="9558"/>
    <cellStyle name="20 % – Zvýraznění2 14 3" xfId="613"/>
    <cellStyle name="20 % – Zvýraznění2 14 3 2" xfId="9559"/>
    <cellStyle name="20 % – Zvýraznění2 14 4" xfId="614"/>
    <cellStyle name="20 % – Zvýraznění2 14 4 2" xfId="9560"/>
    <cellStyle name="20 % – Zvýraznění2 14 5" xfId="615"/>
    <cellStyle name="20 % – Zvýraznění2 14 5 2" xfId="9561"/>
    <cellStyle name="20 % – Zvýraznění2 14 6" xfId="15225"/>
    <cellStyle name="20 % – Zvýraznění2 14 7" xfId="7690"/>
    <cellStyle name="20 % – Zvýraznění2 15" xfId="616"/>
    <cellStyle name="20 % – Zvýraznění2 15 2" xfId="617"/>
    <cellStyle name="20 % – Zvýraznění2 15 2 2" xfId="9562"/>
    <cellStyle name="20 % – Zvýraznění2 15 3" xfId="618"/>
    <cellStyle name="20 % – Zvýraznění2 15 3 2" xfId="9563"/>
    <cellStyle name="20 % – Zvýraznění2 15 4" xfId="619"/>
    <cellStyle name="20 % – Zvýraznění2 15 4 2" xfId="9564"/>
    <cellStyle name="20 % – Zvýraznění2 15 5" xfId="620"/>
    <cellStyle name="20 % – Zvýraznění2 15 5 2" xfId="9565"/>
    <cellStyle name="20 % – Zvýraznění2 15 6" xfId="15226"/>
    <cellStyle name="20 % – Zvýraznění2 15 7" xfId="7691"/>
    <cellStyle name="20 % – Zvýraznění2 16" xfId="621"/>
    <cellStyle name="20 % – Zvýraznění2 16 2" xfId="622"/>
    <cellStyle name="20 % – Zvýraznění2 16 2 2" xfId="9566"/>
    <cellStyle name="20 % – Zvýraznění2 16 3" xfId="623"/>
    <cellStyle name="20 % – Zvýraznění2 16 3 2" xfId="9567"/>
    <cellStyle name="20 % – Zvýraznění2 16 4" xfId="624"/>
    <cellStyle name="20 % – Zvýraznění2 16 4 2" xfId="9568"/>
    <cellStyle name="20 % – Zvýraznění2 16 5" xfId="625"/>
    <cellStyle name="20 % – Zvýraznění2 16 5 2" xfId="9569"/>
    <cellStyle name="20 % – Zvýraznění2 16 6" xfId="15227"/>
    <cellStyle name="20 % – Zvýraznění2 16 7" xfId="7692"/>
    <cellStyle name="20 % – Zvýraznění2 17" xfId="626"/>
    <cellStyle name="20 % – Zvýraznění2 17 2" xfId="627"/>
    <cellStyle name="20 % – Zvýraznění2 17 2 2" xfId="9570"/>
    <cellStyle name="20 % – Zvýraznění2 17 3" xfId="628"/>
    <cellStyle name="20 % – Zvýraznění2 17 3 2" xfId="9571"/>
    <cellStyle name="20 % – Zvýraznění2 17 4" xfId="629"/>
    <cellStyle name="20 % – Zvýraznění2 17 4 2" xfId="9572"/>
    <cellStyle name="20 % – Zvýraznění2 17 5" xfId="630"/>
    <cellStyle name="20 % – Zvýraznění2 17 5 2" xfId="9573"/>
    <cellStyle name="20 % – Zvýraznění2 17 6" xfId="15228"/>
    <cellStyle name="20 % – Zvýraznění2 17 7" xfId="7693"/>
    <cellStyle name="20 % – Zvýraznění2 18" xfId="631"/>
    <cellStyle name="20 % – Zvýraznění2 18 2" xfId="632"/>
    <cellStyle name="20 % – Zvýraznění2 18 2 2" xfId="9574"/>
    <cellStyle name="20 % – Zvýraznění2 18 3" xfId="633"/>
    <cellStyle name="20 % – Zvýraznění2 18 3 2" xfId="9575"/>
    <cellStyle name="20 % – Zvýraznění2 18 4" xfId="634"/>
    <cellStyle name="20 % – Zvýraznění2 18 4 2" xfId="9576"/>
    <cellStyle name="20 % – Zvýraznění2 18 5" xfId="635"/>
    <cellStyle name="20 % – Zvýraznění2 18 5 2" xfId="9577"/>
    <cellStyle name="20 % – Zvýraznění2 18 6" xfId="15229"/>
    <cellStyle name="20 % – Zvýraznění2 18 7" xfId="7694"/>
    <cellStyle name="20 % – Zvýraznění2 19" xfId="636"/>
    <cellStyle name="20 % – Zvýraznění2 19 2" xfId="637"/>
    <cellStyle name="20 % – Zvýraznění2 19 2 2" xfId="9578"/>
    <cellStyle name="20 % – Zvýraznění2 19 3" xfId="638"/>
    <cellStyle name="20 % – Zvýraznění2 19 3 2" xfId="9579"/>
    <cellStyle name="20 % – Zvýraznění2 19 4" xfId="639"/>
    <cellStyle name="20 % – Zvýraznění2 19 4 2" xfId="9580"/>
    <cellStyle name="20 % – Zvýraznění2 19 5" xfId="640"/>
    <cellStyle name="20 % – Zvýraznění2 19 5 2" xfId="9581"/>
    <cellStyle name="20 % – Zvýraznění2 19 6" xfId="15230"/>
    <cellStyle name="20 % – Zvýraznění2 19 7" xfId="7695"/>
    <cellStyle name="20 % – Zvýraznění2 2" xfId="641"/>
    <cellStyle name="20 % – Zvýraznění2 2 2" xfId="642"/>
    <cellStyle name="20 % – Zvýraznění2 2 2 2" xfId="9582"/>
    <cellStyle name="20 % – Zvýraznění2 2 3" xfId="643"/>
    <cellStyle name="20 % – Zvýraznění2 2 3 2" xfId="9583"/>
    <cellStyle name="20 % – Zvýraznění2 2 4" xfId="644"/>
    <cellStyle name="20 % – Zvýraznění2 2 4 2" xfId="9584"/>
    <cellStyle name="20 % – Zvýraznění2 2 5" xfId="645"/>
    <cellStyle name="20 % – Zvýraznění2 2 5 2" xfId="9585"/>
    <cellStyle name="20 % – Zvýraznění2 2 6" xfId="15231"/>
    <cellStyle name="20 % – Zvýraznění2 2 7" xfId="7696"/>
    <cellStyle name="20 % – Zvýraznění2 20" xfId="646"/>
    <cellStyle name="20 % – Zvýraznění2 20 2" xfId="647"/>
    <cellStyle name="20 % – Zvýraznění2 20 2 2" xfId="9586"/>
    <cellStyle name="20 % – Zvýraznění2 20 3" xfId="648"/>
    <cellStyle name="20 % – Zvýraznění2 20 3 2" xfId="9587"/>
    <cellStyle name="20 % – Zvýraznění2 20 4" xfId="649"/>
    <cellStyle name="20 % – Zvýraznění2 20 4 2" xfId="9588"/>
    <cellStyle name="20 % – Zvýraznění2 20 5" xfId="650"/>
    <cellStyle name="20 % – Zvýraznění2 20 5 2" xfId="9589"/>
    <cellStyle name="20 % – Zvýraznění2 20 6" xfId="15232"/>
    <cellStyle name="20 % – Zvýraznění2 20 7" xfId="7697"/>
    <cellStyle name="20 % – Zvýraznění2 21" xfId="651"/>
    <cellStyle name="20 % – Zvýraznění2 21 2" xfId="652"/>
    <cellStyle name="20 % – Zvýraznění2 21 2 2" xfId="9590"/>
    <cellStyle name="20 % – Zvýraznění2 21 3" xfId="653"/>
    <cellStyle name="20 % – Zvýraznění2 21 3 2" xfId="9591"/>
    <cellStyle name="20 % – Zvýraznění2 21 4" xfId="654"/>
    <cellStyle name="20 % – Zvýraznění2 21 4 2" xfId="9592"/>
    <cellStyle name="20 % – Zvýraznění2 21 5" xfId="655"/>
    <cellStyle name="20 % – Zvýraznění2 21 5 2" xfId="9593"/>
    <cellStyle name="20 % – Zvýraznění2 21 6" xfId="15233"/>
    <cellStyle name="20 % – Zvýraznění2 21 7" xfId="7698"/>
    <cellStyle name="20 % – Zvýraznění2 22" xfId="656"/>
    <cellStyle name="20 % – Zvýraznění2 22 2" xfId="657"/>
    <cellStyle name="20 % – Zvýraznění2 22 2 2" xfId="9594"/>
    <cellStyle name="20 % – Zvýraznění2 22 3" xfId="658"/>
    <cellStyle name="20 % – Zvýraznění2 22 3 2" xfId="9595"/>
    <cellStyle name="20 % – Zvýraznění2 22 4" xfId="659"/>
    <cellStyle name="20 % – Zvýraznění2 22 4 2" xfId="9596"/>
    <cellStyle name="20 % – Zvýraznění2 22 5" xfId="660"/>
    <cellStyle name="20 % – Zvýraznění2 22 5 2" xfId="9597"/>
    <cellStyle name="20 % – Zvýraznění2 22 6" xfId="15234"/>
    <cellStyle name="20 % – Zvýraznění2 22 7" xfId="7699"/>
    <cellStyle name="20 % – Zvýraznění2 23" xfId="661"/>
    <cellStyle name="20 % – Zvýraznění2 23 2" xfId="662"/>
    <cellStyle name="20 % – Zvýraznění2 23 2 2" xfId="9598"/>
    <cellStyle name="20 % – Zvýraznění2 23 3" xfId="663"/>
    <cellStyle name="20 % – Zvýraznění2 23 3 2" xfId="9599"/>
    <cellStyle name="20 % – Zvýraznění2 23 4" xfId="664"/>
    <cellStyle name="20 % – Zvýraznění2 23 4 2" xfId="9600"/>
    <cellStyle name="20 % – Zvýraznění2 23 5" xfId="665"/>
    <cellStyle name="20 % – Zvýraznění2 23 5 2" xfId="9601"/>
    <cellStyle name="20 % – Zvýraznění2 23 6" xfId="15235"/>
    <cellStyle name="20 % – Zvýraznění2 23 7" xfId="7700"/>
    <cellStyle name="20 % – Zvýraznění2 24" xfId="666"/>
    <cellStyle name="20 % – Zvýraznění2 24 2" xfId="667"/>
    <cellStyle name="20 % – Zvýraznění2 24 2 2" xfId="9602"/>
    <cellStyle name="20 % – Zvýraznění2 24 3" xfId="668"/>
    <cellStyle name="20 % – Zvýraznění2 24 3 2" xfId="9603"/>
    <cellStyle name="20 % – Zvýraznění2 24 4" xfId="669"/>
    <cellStyle name="20 % – Zvýraznění2 24 4 2" xfId="9604"/>
    <cellStyle name="20 % – Zvýraznění2 24 5" xfId="670"/>
    <cellStyle name="20 % – Zvýraznění2 24 5 2" xfId="9605"/>
    <cellStyle name="20 % – Zvýraznění2 24 6" xfId="15236"/>
    <cellStyle name="20 % – Zvýraznění2 24 7" xfId="7701"/>
    <cellStyle name="20 % – Zvýraznění2 25" xfId="671"/>
    <cellStyle name="20 % – Zvýraznění2 25 2" xfId="672"/>
    <cellStyle name="20 % – Zvýraznění2 25 2 2" xfId="9606"/>
    <cellStyle name="20 % – Zvýraznění2 25 3" xfId="673"/>
    <cellStyle name="20 % – Zvýraznění2 25 3 2" xfId="9607"/>
    <cellStyle name="20 % – Zvýraznění2 25 4" xfId="674"/>
    <cellStyle name="20 % – Zvýraznění2 25 4 2" xfId="9608"/>
    <cellStyle name="20 % – Zvýraznění2 25 5" xfId="675"/>
    <cellStyle name="20 % – Zvýraznění2 25 5 2" xfId="9609"/>
    <cellStyle name="20 % – Zvýraznění2 25 6" xfId="15237"/>
    <cellStyle name="20 % – Zvýraznění2 25 7" xfId="7702"/>
    <cellStyle name="20 % – Zvýraznění2 26" xfId="676"/>
    <cellStyle name="20 % – Zvýraznění2 26 2" xfId="677"/>
    <cellStyle name="20 % – Zvýraznění2 26 2 2" xfId="9610"/>
    <cellStyle name="20 % – Zvýraznění2 26 3" xfId="678"/>
    <cellStyle name="20 % – Zvýraznění2 26 3 2" xfId="9611"/>
    <cellStyle name="20 % – Zvýraznění2 26 4" xfId="679"/>
    <cellStyle name="20 % – Zvýraznění2 26 4 2" xfId="9612"/>
    <cellStyle name="20 % – Zvýraznění2 26 5" xfId="680"/>
    <cellStyle name="20 % – Zvýraznění2 26 5 2" xfId="9613"/>
    <cellStyle name="20 % – Zvýraznění2 26 6" xfId="15238"/>
    <cellStyle name="20 % – Zvýraznění2 26 7" xfId="7703"/>
    <cellStyle name="20 % – Zvýraznění2 27" xfId="681"/>
    <cellStyle name="20 % – Zvýraznění2 27 2" xfId="682"/>
    <cellStyle name="20 % – Zvýraznění2 27 2 2" xfId="9614"/>
    <cellStyle name="20 % – Zvýraznění2 27 3" xfId="683"/>
    <cellStyle name="20 % – Zvýraznění2 27 3 2" xfId="9615"/>
    <cellStyle name="20 % – Zvýraznění2 27 4" xfId="684"/>
    <cellStyle name="20 % – Zvýraznění2 27 4 2" xfId="9616"/>
    <cellStyle name="20 % – Zvýraznění2 27 5" xfId="685"/>
    <cellStyle name="20 % – Zvýraznění2 27 5 2" xfId="9617"/>
    <cellStyle name="20 % – Zvýraznění2 27 6" xfId="15239"/>
    <cellStyle name="20 % – Zvýraznění2 27 7" xfId="7704"/>
    <cellStyle name="20 % – Zvýraznění2 28" xfId="686"/>
    <cellStyle name="20 % – Zvýraznění2 28 2" xfId="687"/>
    <cellStyle name="20 % – Zvýraznění2 28 2 2" xfId="9618"/>
    <cellStyle name="20 % – Zvýraznění2 28 3" xfId="688"/>
    <cellStyle name="20 % – Zvýraznění2 28 3 2" xfId="9619"/>
    <cellStyle name="20 % – Zvýraznění2 28 4" xfId="689"/>
    <cellStyle name="20 % – Zvýraznění2 28 4 2" xfId="9620"/>
    <cellStyle name="20 % – Zvýraznění2 28 5" xfId="690"/>
    <cellStyle name="20 % – Zvýraznění2 28 5 2" xfId="9621"/>
    <cellStyle name="20 % – Zvýraznění2 28 6" xfId="15240"/>
    <cellStyle name="20 % – Zvýraznění2 28 7" xfId="7705"/>
    <cellStyle name="20 % – Zvýraznění2 29" xfId="691"/>
    <cellStyle name="20 % – Zvýraznění2 29 2" xfId="692"/>
    <cellStyle name="20 % – Zvýraznění2 29 2 2" xfId="9622"/>
    <cellStyle name="20 % – Zvýraznění2 29 3" xfId="693"/>
    <cellStyle name="20 % – Zvýraznění2 29 3 2" xfId="9623"/>
    <cellStyle name="20 % – Zvýraznění2 29 4" xfId="694"/>
    <cellStyle name="20 % – Zvýraznění2 29 4 2" xfId="9624"/>
    <cellStyle name="20 % – Zvýraznění2 29 5" xfId="695"/>
    <cellStyle name="20 % – Zvýraznění2 29 5 2" xfId="9625"/>
    <cellStyle name="20 % – Zvýraznění2 29 6" xfId="15241"/>
    <cellStyle name="20 % – Zvýraznění2 29 7" xfId="7706"/>
    <cellStyle name="20 % – Zvýraznění2 3" xfId="696"/>
    <cellStyle name="20 % – Zvýraznění2 3 2" xfId="697"/>
    <cellStyle name="20 % – Zvýraznění2 3 2 2" xfId="9626"/>
    <cellStyle name="20 % – Zvýraznění2 3 3" xfId="698"/>
    <cellStyle name="20 % – Zvýraznění2 3 3 2" xfId="9627"/>
    <cellStyle name="20 % – Zvýraznění2 3 4" xfId="699"/>
    <cellStyle name="20 % – Zvýraznění2 3 4 2" xfId="9628"/>
    <cellStyle name="20 % – Zvýraznění2 3 5" xfId="700"/>
    <cellStyle name="20 % – Zvýraznění2 3 5 2" xfId="9629"/>
    <cellStyle name="20 % – Zvýraznění2 3 6" xfId="15242"/>
    <cellStyle name="20 % – Zvýraznění2 3 7" xfId="7707"/>
    <cellStyle name="20 % – Zvýraznění2 30" xfId="701"/>
    <cellStyle name="20 % – Zvýraznění2 30 2" xfId="702"/>
    <cellStyle name="20 % – Zvýraznění2 30 2 2" xfId="9630"/>
    <cellStyle name="20 % – Zvýraznění2 30 3" xfId="703"/>
    <cellStyle name="20 % – Zvýraznění2 30 3 2" xfId="9631"/>
    <cellStyle name="20 % – Zvýraznění2 30 4" xfId="704"/>
    <cellStyle name="20 % – Zvýraznění2 30 4 2" xfId="9632"/>
    <cellStyle name="20 % – Zvýraznění2 30 5" xfId="705"/>
    <cellStyle name="20 % – Zvýraznění2 30 5 2" xfId="9633"/>
    <cellStyle name="20 % – Zvýraznění2 30 6" xfId="15243"/>
    <cellStyle name="20 % – Zvýraznění2 30 7" xfId="7708"/>
    <cellStyle name="20 % – Zvýraznění2 31" xfId="706"/>
    <cellStyle name="20 % – Zvýraznění2 31 2" xfId="707"/>
    <cellStyle name="20 % – Zvýraznění2 31 2 2" xfId="9634"/>
    <cellStyle name="20 % – Zvýraznění2 31 3" xfId="708"/>
    <cellStyle name="20 % – Zvýraznění2 31 3 2" xfId="9635"/>
    <cellStyle name="20 % – Zvýraznění2 31 4" xfId="709"/>
    <cellStyle name="20 % – Zvýraznění2 31 4 2" xfId="9636"/>
    <cellStyle name="20 % – Zvýraznění2 31 5" xfId="710"/>
    <cellStyle name="20 % – Zvýraznění2 31 5 2" xfId="9637"/>
    <cellStyle name="20 % – Zvýraznění2 31 6" xfId="15244"/>
    <cellStyle name="20 % – Zvýraznění2 31 7" xfId="7709"/>
    <cellStyle name="20 % – Zvýraznění2 32" xfId="711"/>
    <cellStyle name="20 % – Zvýraznění2 32 2" xfId="712"/>
    <cellStyle name="20 % – Zvýraznění2 32 2 2" xfId="9638"/>
    <cellStyle name="20 % – Zvýraznění2 32 3" xfId="713"/>
    <cellStyle name="20 % – Zvýraznění2 32 3 2" xfId="9639"/>
    <cellStyle name="20 % – Zvýraznění2 32 4" xfId="714"/>
    <cellStyle name="20 % – Zvýraznění2 32 4 2" xfId="9640"/>
    <cellStyle name="20 % – Zvýraznění2 32 5" xfId="715"/>
    <cellStyle name="20 % – Zvýraznění2 32 5 2" xfId="9641"/>
    <cellStyle name="20 % – Zvýraznění2 32 6" xfId="15245"/>
    <cellStyle name="20 % – Zvýraznění2 32 7" xfId="7710"/>
    <cellStyle name="20 % – Zvýraznění2 33" xfId="716"/>
    <cellStyle name="20 % – Zvýraznění2 33 2" xfId="717"/>
    <cellStyle name="20 % – Zvýraznění2 33 2 2" xfId="9642"/>
    <cellStyle name="20 % – Zvýraznění2 33 3" xfId="718"/>
    <cellStyle name="20 % – Zvýraznění2 33 3 2" xfId="9643"/>
    <cellStyle name="20 % – Zvýraznění2 33 4" xfId="719"/>
    <cellStyle name="20 % – Zvýraznění2 33 4 2" xfId="9644"/>
    <cellStyle name="20 % – Zvýraznění2 33 5" xfId="720"/>
    <cellStyle name="20 % – Zvýraznění2 33 5 2" xfId="9645"/>
    <cellStyle name="20 % – Zvýraznění2 33 6" xfId="15246"/>
    <cellStyle name="20 % – Zvýraznění2 33 7" xfId="7711"/>
    <cellStyle name="20 % – Zvýraznění2 34" xfId="721"/>
    <cellStyle name="20 % – Zvýraznění2 34 2" xfId="722"/>
    <cellStyle name="20 % – Zvýraznění2 34 2 2" xfId="9646"/>
    <cellStyle name="20 % – Zvýraznění2 34 3" xfId="723"/>
    <cellStyle name="20 % – Zvýraznění2 34 3 2" xfId="9647"/>
    <cellStyle name="20 % – Zvýraznění2 34 4" xfId="724"/>
    <cellStyle name="20 % – Zvýraznění2 34 4 2" xfId="9648"/>
    <cellStyle name="20 % – Zvýraznění2 34 5" xfId="725"/>
    <cellStyle name="20 % – Zvýraznění2 34 5 2" xfId="9649"/>
    <cellStyle name="20 % – Zvýraznění2 34 6" xfId="15247"/>
    <cellStyle name="20 % – Zvýraznění2 34 7" xfId="7712"/>
    <cellStyle name="20 % – Zvýraznění2 35" xfId="726"/>
    <cellStyle name="20 % – Zvýraznění2 35 2" xfId="727"/>
    <cellStyle name="20 % – Zvýraznění2 35 2 2" xfId="9650"/>
    <cellStyle name="20 % – Zvýraznění2 35 3" xfId="728"/>
    <cellStyle name="20 % – Zvýraznění2 35 3 2" xfId="9651"/>
    <cellStyle name="20 % – Zvýraznění2 35 4" xfId="729"/>
    <cellStyle name="20 % – Zvýraznění2 35 4 2" xfId="9652"/>
    <cellStyle name="20 % – Zvýraznění2 35 5" xfId="730"/>
    <cellStyle name="20 % – Zvýraznění2 35 5 2" xfId="9653"/>
    <cellStyle name="20 % – Zvýraznění2 35 6" xfId="15248"/>
    <cellStyle name="20 % – Zvýraznění2 35 7" xfId="7713"/>
    <cellStyle name="20 % – Zvýraznění2 36" xfId="731"/>
    <cellStyle name="20 % – Zvýraznění2 36 2" xfId="732"/>
    <cellStyle name="20 % – Zvýraznění2 36 2 2" xfId="9654"/>
    <cellStyle name="20 % – Zvýraznění2 36 3" xfId="733"/>
    <cellStyle name="20 % – Zvýraznění2 36 3 2" xfId="9655"/>
    <cellStyle name="20 % – Zvýraznění2 36 4" xfId="734"/>
    <cellStyle name="20 % – Zvýraznění2 36 4 2" xfId="9656"/>
    <cellStyle name="20 % – Zvýraznění2 36 5" xfId="735"/>
    <cellStyle name="20 % – Zvýraznění2 36 5 2" xfId="9657"/>
    <cellStyle name="20 % – Zvýraznění2 36 6" xfId="15249"/>
    <cellStyle name="20 % – Zvýraznění2 36 7" xfId="7714"/>
    <cellStyle name="20 % – Zvýraznění2 37" xfId="736"/>
    <cellStyle name="20 % – Zvýraznění2 37 2" xfId="737"/>
    <cellStyle name="20 % – Zvýraznění2 37 2 2" xfId="9658"/>
    <cellStyle name="20 % – Zvýraznění2 37 3" xfId="738"/>
    <cellStyle name="20 % – Zvýraznění2 37 3 2" xfId="9659"/>
    <cellStyle name="20 % – Zvýraznění2 37 4" xfId="739"/>
    <cellStyle name="20 % – Zvýraznění2 37 4 2" xfId="9660"/>
    <cellStyle name="20 % – Zvýraznění2 37 5" xfId="740"/>
    <cellStyle name="20 % – Zvýraznění2 37 5 2" xfId="9661"/>
    <cellStyle name="20 % – Zvýraznění2 37 6" xfId="15250"/>
    <cellStyle name="20 % – Zvýraznění2 37 7" xfId="7715"/>
    <cellStyle name="20 % – Zvýraznění2 38" xfId="741"/>
    <cellStyle name="20 % – Zvýraznění2 38 2" xfId="742"/>
    <cellStyle name="20 % – Zvýraznění2 38 2 2" xfId="9662"/>
    <cellStyle name="20 % – Zvýraznění2 38 3" xfId="743"/>
    <cellStyle name="20 % – Zvýraznění2 38 3 2" xfId="9663"/>
    <cellStyle name="20 % – Zvýraznění2 38 4" xfId="744"/>
    <cellStyle name="20 % – Zvýraznění2 38 4 2" xfId="9664"/>
    <cellStyle name="20 % – Zvýraznění2 38 5" xfId="745"/>
    <cellStyle name="20 % – Zvýraznění2 38 5 2" xfId="9665"/>
    <cellStyle name="20 % – Zvýraznění2 38 6" xfId="15251"/>
    <cellStyle name="20 % – Zvýraznění2 38 7" xfId="7716"/>
    <cellStyle name="20 % – Zvýraznění2 39" xfId="746"/>
    <cellStyle name="20 % – Zvýraznění2 39 2" xfId="747"/>
    <cellStyle name="20 % – Zvýraznění2 39 2 2" xfId="9666"/>
    <cellStyle name="20 % – Zvýraznění2 39 3" xfId="748"/>
    <cellStyle name="20 % – Zvýraznění2 39 3 2" xfId="9667"/>
    <cellStyle name="20 % – Zvýraznění2 39 4" xfId="749"/>
    <cellStyle name="20 % – Zvýraznění2 39 4 2" xfId="9668"/>
    <cellStyle name="20 % – Zvýraznění2 39 5" xfId="750"/>
    <cellStyle name="20 % – Zvýraznění2 39 5 2" xfId="9669"/>
    <cellStyle name="20 % – Zvýraznění2 39 6" xfId="15252"/>
    <cellStyle name="20 % – Zvýraznění2 39 7" xfId="7717"/>
    <cellStyle name="20 % – Zvýraznění2 4" xfId="751"/>
    <cellStyle name="20 % – Zvýraznění2 4 2" xfId="752"/>
    <cellStyle name="20 % – Zvýraznění2 4 2 2" xfId="9670"/>
    <cellStyle name="20 % – Zvýraznění2 4 3" xfId="753"/>
    <cellStyle name="20 % – Zvýraznění2 4 3 2" xfId="9671"/>
    <cellStyle name="20 % – Zvýraznění2 4 4" xfId="754"/>
    <cellStyle name="20 % – Zvýraznění2 4 4 2" xfId="9672"/>
    <cellStyle name="20 % – Zvýraznění2 4 5" xfId="755"/>
    <cellStyle name="20 % – Zvýraznění2 4 5 2" xfId="9673"/>
    <cellStyle name="20 % – Zvýraznění2 4 6" xfId="15253"/>
    <cellStyle name="20 % – Zvýraznění2 4 7" xfId="7718"/>
    <cellStyle name="20 % – Zvýraznění2 40" xfId="756"/>
    <cellStyle name="20 % – Zvýraznění2 40 2" xfId="757"/>
    <cellStyle name="20 % – Zvýraznění2 40 2 2" xfId="9674"/>
    <cellStyle name="20 % – Zvýraznění2 40 3" xfId="758"/>
    <cellStyle name="20 % – Zvýraznění2 40 3 2" xfId="9675"/>
    <cellStyle name="20 % – Zvýraznění2 40 4" xfId="759"/>
    <cellStyle name="20 % – Zvýraznění2 40 4 2" xfId="9676"/>
    <cellStyle name="20 % – Zvýraznění2 40 5" xfId="760"/>
    <cellStyle name="20 % – Zvýraznění2 40 5 2" xfId="9677"/>
    <cellStyle name="20 % – Zvýraznění2 40 6" xfId="15254"/>
    <cellStyle name="20 % – Zvýraznění2 40 7" xfId="7719"/>
    <cellStyle name="20 % – Zvýraznění2 41" xfId="761"/>
    <cellStyle name="20 % – Zvýraznění2 41 2" xfId="762"/>
    <cellStyle name="20 % – Zvýraznění2 41 2 2" xfId="9678"/>
    <cellStyle name="20 % – Zvýraznění2 41 3" xfId="763"/>
    <cellStyle name="20 % – Zvýraznění2 41 3 2" xfId="9679"/>
    <cellStyle name="20 % – Zvýraznění2 41 4" xfId="764"/>
    <cellStyle name="20 % – Zvýraznění2 41 4 2" xfId="9680"/>
    <cellStyle name="20 % – Zvýraznění2 41 5" xfId="765"/>
    <cellStyle name="20 % – Zvýraznění2 41 5 2" xfId="9681"/>
    <cellStyle name="20 % – Zvýraznění2 41 6" xfId="15255"/>
    <cellStyle name="20 % – Zvýraznění2 41 7" xfId="7720"/>
    <cellStyle name="20 % – Zvýraznění2 42" xfId="766"/>
    <cellStyle name="20 % – Zvýraznění2 42 2" xfId="767"/>
    <cellStyle name="20 % – Zvýraznění2 42 2 2" xfId="9682"/>
    <cellStyle name="20 % – Zvýraznění2 42 3" xfId="768"/>
    <cellStyle name="20 % – Zvýraznění2 42 3 2" xfId="9683"/>
    <cellStyle name="20 % – Zvýraznění2 42 4" xfId="769"/>
    <cellStyle name="20 % – Zvýraznění2 42 4 2" xfId="9684"/>
    <cellStyle name="20 % – Zvýraznění2 42 5" xfId="770"/>
    <cellStyle name="20 % – Zvýraznění2 42 5 2" xfId="9685"/>
    <cellStyle name="20 % – Zvýraznění2 42 6" xfId="15256"/>
    <cellStyle name="20 % – Zvýraznění2 42 7" xfId="7721"/>
    <cellStyle name="20 % – Zvýraznění2 43" xfId="771"/>
    <cellStyle name="20 % – Zvýraznění2 43 2" xfId="772"/>
    <cellStyle name="20 % – Zvýraznění2 43 2 2" xfId="9686"/>
    <cellStyle name="20 % – Zvýraznění2 43 3" xfId="773"/>
    <cellStyle name="20 % – Zvýraznění2 43 3 2" xfId="9687"/>
    <cellStyle name="20 % – Zvýraznění2 43 4" xfId="774"/>
    <cellStyle name="20 % – Zvýraznění2 43 4 2" xfId="9688"/>
    <cellStyle name="20 % – Zvýraznění2 43 5" xfId="775"/>
    <cellStyle name="20 % – Zvýraznění2 43 5 2" xfId="9689"/>
    <cellStyle name="20 % – Zvýraznění2 43 6" xfId="15257"/>
    <cellStyle name="20 % – Zvýraznění2 43 7" xfId="7722"/>
    <cellStyle name="20 % – Zvýraznění2 44" xfId="776"/>
    <cellStyle name="20 % – Zvýraznění2 44 2" xfId="777"/>
    <cellStyle name="20 % – Zvýraznění2 44 2 2" xfId="9690"/>
    <cellStyle name="20 % – Zvýraznění2 44 3" xfId="778"/>
    <cellStyle name="20 % – Zvýraznění2 44 3 2" xfId="9691"/>
    <cellStyle name="20 % – Zvýraznění2 44 4" xfId="779"/>
    <cellStyle name="20 % – Zvýraznění2 44 4 2" xfId="9692"/>
    <cellStyle name="20 % – Zvýraznění2 44 5" xfId="780"/>
    <cellStyle name="20 % – Zvýraznění2 44 5 2" xfId="9693"/>
    <cellStyle name="20 % – Zvýraznění2 44 6" xfId="15258"/>
    <cellStyle name="20 % – Zvýraznění2 44 7" xfId="7723"/>
    <cellStyle name="20 % – Zvýraznění2 45" xfId="781"/>
    <cellStyle name="20 % – Zvýraznění2 45 2" xfId="782"/>
    <cellStyle name="20 % – Zvýraznění2 45 2 2" xfId="9694"/>
    <cellStyle name="20 % – Zvýraznění2 45 3" xfId="783"/>
    <cellStyle name="20 % – Zvýraznění2 45 3 2" xfId="9695"/>
    <cellStyle name="20 % – Zvýraznění2 45 4" xfId="784"/>
    <cellStyle name="20 % – Zvýraznění2 45 4 2" xfId="9696"/>
    <cellStyle name="20 % – Zvýraznění2 45 5" xfId="785"/>
    <cellStyle name="20 % – Zvýraznění2 45 5 2" xfId="9697"/>
    <cellStyle name="20 % – Zvýraznění2 45 6" xfId="15259"/>
    <cellStyle name="20 % – Zvýraznění2 45 7" xfId="7724"/>
    <cellStyle name="20 % – Zvýraznění2 46" xfId="786"/>
    <cellStyle name="20 % – Zvýraznění2 46 2" xfId="787"/>
    <cellStyle name="20 % – Zvýraznění2 46 2 2" xfId="9698"/>
    <cellStyle name="20 % – Zvýraznění2 46 3" xfId="788"/>
    <cellStyle name="20 % – Zvýraznění2 46 3 2" xfId="9699"/>
    <cellStyle name="20 % – Zvýraznění2 46 4" xfId="789"/>
    <cellStyle name="20 % – Zvýraznění2 46 4 2" xfId="9700"/>
    <cellStyle name="20 % – Zvýraznění2 46 5" xfId="790"/>
    <cellStyle name="20 % – Zvýraznění2 46 5 2" xfId="9701"/>
    <cellStyle name="20 % – Zvýraznění2 46 6" xfId="15260"/>
    <cellStyle name="20 % – Zvýraznění2 46 7" xfId="7725"/>
    <cellStyle name="20 % – Zvýraznění2 47" xfId="791"/>
    <cellStyle name="20 % – Zvýraznění2 47 2" xfId="792"/>
    <cellStyle name="20 % – Zvýraznění2 47 2 2" xfId="9702"/>
    <cellStyle name="20 % – Zvýraznění2 47 3" xfId="793"/>
    <cellStyle name="20 % – Zvýraznění2 47 3 2" xfId="9703"/>
    <cellStyle name="20 % – Zvýraznění2 47 4" xfId="794"/>
    <cellStyle name="20 % – Zvýraznění2 47 4 2" xfId="9704"/>
    <cellStyle name="20 % – Zvýraznění2 47 5" xfId="795"/>
    <cellStyle name="20 % – Zvýraznění2 47 5 2" xfId="9705"/>
    <cellStyle name="20 % – Zvýraznění2 47 6" xfId="15261"/>
    <cellStyle name="20 % – Zvýraznění2 47 7" xfId="7726"/>
    <cellStyle name="20 % – Zvýraznění2 48" xfId="796"/>
    <cellStyle name="20 % – Zvýraznění2 48 2" xfId="797"/>
    <cellStyle name="20 % – Zvýraznění2 48 2 2" xfId="9706"/>
    <cellStyle name="20 % – Zvýraznění2 48 3" xfId="798"/>
    <cellStyle name="20 % – Zvýraznění2 48 3 2" xfId="9707"/>
    <cellStyle name="20 % – Zvýraznění2 48 4" xfId="799"/>
    <cellStyle name="20 % – Zvýraznění2 48 4 2" xfId="9708"/>
    <cellStyle name="20 % – Zvýraznění2 48 5" xfId="800"/>
    <cellStyle name="20 % – Zvýraznění2 48 5 2" xfId="9709"/>
    <cellStyle name="20 % – Zvýraznění2 48 6" xfId="15262"/>
    <cellStyle name="20 % – Zvýraznění2 48 7" xfId="7727"/>
    <cellStyle name="20 % – Zvýraznění2 49" xfId="801"/>
    <cellStyle name="20 % – Zvýraznění2 49 2" xfId="802"/>
    <cellStyle name="20 % – Zvýraznění2 49 2 2" xfId="9710"/>
    <cellStyle name="20 % – Zvýraznění2 49 3" xfId="803"/>
    <cellStyle name="20 % – Zvýraznění2 49 3 2" xfId="9711"/>
    <cellStyle name="20 % – Zvýraznění2 49 4" xfId="804"/>
    <cellStyle name="20 % – Zvýraznění2 49 4 2" xfId="9712"/>
    <cellStyle name="20 % – Zvýraznění2 49 5" xfId="805"/>
    <cellStyle name="20 % – Zvýraznění2 49 5 2" xfId="9713"/>
    <cellStyle name="20 % – Zvýraznění2 49 6" xfId="15263"/>
    <cellStyle name="20 % – Zvýraznění2 49 7" xfId="7728"/>
    <cellStyle name="20 % – Zvýraznění2 5" xfId="806"/>
    <cellStyle name="20 % – Zvýraznění2 5 2" xfId="807"/>
    <cellStyle name="20 % – Zvýraznění2 5 2 2" xfId="9714"/>
    <cellStyle name="20 % – Zvýraznění2 5 3" xfId="808"/>
    <cellStyle name="20 % – Zvýraznění2 5 3 2" xfId="9715"/>
    <cellStyle name="20 % – Zvýraznění2 5 4" xfId="809"/>
    <cellStyle name="20 % – Zvýraznění2 5 4 2" xfId="9716"/>
    <cellStyle name="20 % – Zvýraznění2 5 5" xfId="810"/>
    <cellStyle name="20 % – Zvýraznění2 5 5 2" xfId="9717"/>
    <cellStyle name="20 % – Zvýraznění2 5 6" xfId="15264"/>
    <cellStyle name="20 % – Zvýraznění2 5 7" xfId="7729"/>
    <cellStyle name="20 % – Zvýraznění2 50" xfId="811"/>
    <cellStyle name="20 % – Zvýraznění2 50 2" xfId="812"/>
    <cellStyle name="20 % – Zvýraznění2 50 2 2" xfId="9718"/>
    <cellStyle name="20 % – Zvýraznění2 50 3" xfId="813"/>
    <cellStyle name="20 % – Zvýraznění2 50 3 2" xfId="9719"/>
    <cellStyle name="20 % – Zvýraznění2 50 4" xfId="814"/>
    <cellStyle name="20 % – Zvýraznění2 50 4 2" xfId="9720"/>
    <cellStyle name="20 % – Zvýraznění2 50 5" xfId="815"/>
    <cellStyle name="20 % – Zvýraznění2 50 5 2" xfId="9721"/>
    <cellStyle name="20 % – Zvýraznění2 50 6" xfId="15265"/>
    <cellStyle name="20 % – Zvýraznění2 50 7" xfId="7730"/>
    <cellStyle name="20 % – Zvýraznění2 51" xfId="816"/>
    <cellStyle name="20 % – Zvýraznění2 51 2" xfId="817"/>
    <cellStyle name="20 % – Zvýraznění2 51 2 2" xfId="9722"/>
    <cellStyle name="20 % – Zvýraznění2 51 3" xfId="818"/>
    <cellStyle name="20 % – Zvýraznění2 51 3 2" xfId="9723"/>
    <cellStyle name="20 % – Zvýraznění2 51 4" xfId="819"/>
    <cellStyle name="20 % – Zvýraznění2 51 4 2" xfId="9724"/>
    <cellStyle name="20 % – Zvýraznění2 51 5" xfId="820"/>
    <cellStyle name="20 % – Zvýraznění2 51 5 2" xfId="9725"/>
    <cellStyle name="20 % – Zvýraznění2 51 6" xfId="15266"/>
    <cellStyle name="20 % – Zvýraznění2 51 7" xfId="7731"/>
    <cellStyle name="20 % – Zvýraznění2 52" xfId="821"/>
    <cellStyle name="20 % – Zvýraznění2 52 2" xfId="822"/>
    <cellStyle name="20 % – Zvýraznění2 52 2 2" xfId="9726"/>
    <cellStyle name="20 % – Zvýraznění2 52 3" xfId="823"/>
    <cellStyle name="20 % – Zvýraznění2 52 3 2" xfId="9727"/>
    <cellStyle name="20 % – Zvýraznění2 52 4" xfId="824"/>
    <cellStyle name="20 % – Zvýraznění2 52 4 2" xfId="9728"/>
    <cellStyle name="20 % – Zvýraznění2 52 5" xfId="825"/>
    <cellStyle name="20 % – Zvýraznění2 52 5 2" xfId="9729"/>
    <cellStyle name="20 % – Zvýraznění2 52 6" xfId="15267"/>
    <cellStyle name="20 % – Zvýraznění2 52 7" xfId="7732"/>
    <cellStyle name="20 % – Zvýraznění2 53" xfId="826"/>
    <cellStyle name="20 % – Zvýraznění2 53 2" xfId="827"/>
    <cellStyle name="20 % – Zvýraznění2 53 2 2" xfId="9730"/>
    <cellStyle name="20 % – Zvýraznění2 53 3" xfId="828"/>
    <cellStyle name="20 % – Zvýraznění2 53 3 2" xfId="9731"/>
    <cellStyle name="20 % – Zvýraznění2 53 4" xfId="829"/>
    <cellStyle name="20 % – Zvýraznění2 53 4 2" xfId="9732"/>
    <cellStyle name="20 % – Zvýraznění2 53 5" xfId="830"/>
    <cellStyle name="20 % – Zvýraznění2 53 5 2" xfId="9733"/>
    <cellStyle name="20 % – Zvýraznění2 53 6" xfId="15268"/>
    <cellStyle name="20 % – Zvýraznění2 53 7" xfId="7733"/>
    <cellStyle name="20 % – Zvýraznění2 54" xfId="831"/>
    <cellStyle name="20 % – Zvýraznění2 54 2" xfId="832"/>
    <cellStyle name="20 % – Zvýraznění2 54 2 2" xfId="9734"/>
    <cellStyle name="20 % – Zvýraznění2 54 3" xfId="833"/>
    <cellStyle name="20 % – Zvýraznění2 54 3 2" xfId="9735"/>
    <cellStyle name="20 % – Zvýraznění2 54 4" xfId="834"/>
    <cellStyle name="20 % – Zvýraznění2 54 4 2" xfId="9736"/>
    <cellStyle name="20 % – Zvýraznění2 54 5" xfId="835"/>
    <cellStyle name="20 % – Zvýraznění2 54 5 2" xfId="9737"/>
    <cellStyle name="20 % – Zvýraznění2 54 6" xfId="15269"/>
    <cellStyle name="20 % – Zvýraznění2 54 7" xfId="7734"/>
    <cellStyle name="20 % – Zvýraznění2 55" xfId="836"/>
    <cellStyle name="20 % – Zvýraznění2 55 2" xfId="837"/>
    <cellStyle name="20 % – Zvýraznění2 55 2 2" xfId="9738"/>
    <cellStyle name="20 % – Zvýraznění2 55 3" xfId="838"/>
    <cellStyle name="20 % – Zvýraznění2 55 3 2" xfId="9739"/>
    <cellStyle name="20 % – Zvýraznění2 55 4" xfId="839"/>
    <cellStyle name="20 % – Zvýraznění2 55 4 2" xfId="9740"/>
    <cellStyle name="20 % – Zvýraznění2 55 5" xfId="840"/>
    <cellStyle name="20 % – Zvýraznění2 55 5 2" xfId="9741"/>
    <cellStyle name="20 % – Zvýraznění2 55 6" xfId="15270"/>
    <cellStyle name="20 % – Zvýraznění2 55 7" xfId="7735"/>
    <cellStyle name="20 % – Zvýraznění2 56" xfId="841"/>
    <cellStyle name="20 % – Zvýraznění2 56 2" xfId="842"/>
    <cellStyle name="20 % – Zvýraznění2 56 2 2" xfId="9742"/>
    <cellStyle name="20 % – Zvýraznění2 56 3" xfId="843"/>
    <cellStyle name="20 % – Zvýraznění2 56 3 2" xfId="9743"/>
    <cellStyle name="20 % – Zvýraznění2 56 4" xfId="844"/>
    <cellStyle name="20 % – Zvýraznění2 56 4 2" xfId="9744"/>
    <cellStyle name="20 % – Zvýraznění2 56 5" xfId="845"/>
    <cellStyle name="20 % – Zvýraznění2 56 5 2" xfId="9745"/>
    <cellStyle name="20 % – Zvýraznění2 56 6" xfId="15271"/>
    <cellStyle name="20 % – Zvýraznění2 56 7" xfId="7736"/>
    <cellStyle name="20 % – Zvýraznění2 57" xfId="846"/>
    <cellStyle name="20 % – Zvýraznění2 57 2" xfId="847"/>
    <cellStyle name="20 % – Zvýraznění2 57 2 2" xfId="9746"/>
    <cellStyle name="20 % – Zvýraznění2 57 3" xfId="848"/>
    <cellStyle name="20 % – Zvýraznění2 57 3 2" xfId="9747"/>
    <cellStyle name="20 % – Zvýraznění2 57 4" xfId="849"/>
    <cellStyle name="20 % – Zvýraznění2 57 4 2" xfId="9748"/>
    <cellStyle name="20 % – Zvýraznění2 57 5" xfId="850"/>
    <cellStyle name="20 % – Zvýraznění2 57 5 2" xfId="9749"/>
    <cellStyle name="20 % – Zvýraznění2 57 6" xfId="15272"/>
    <cellStyle name="20 % – Zvýraznění2 57 7" xfId="7737"/>
    <cellStyle name="20 % – Zvýraznění2 58" xfId="851"/>
    <cellStyle name="20 % – Zvýraznění2 58 2" xfId="852"/>
    <cellStyle name="20 % – Zvýraznění2 58 2 2" xfId="9750"/>
    <cellStyle name="20 % – Zvýraznění2 58 3" xfId="853"/>
    <cellStyle name="20 % – Zvýraznění2 58 3 2" xfId="9751"/>
    <cellStyle name="20 % – Zvýraznění2 58 4" xfId="854"/>
    <cellStyle name="20 % – Zvýraznění2 58 4 2" xfId="9752"/>
    <cellStyle name="20 % – Zvýraznění2 58 5" xfId="855"/>
    <cellStyle name="20 % – Zvýraznění2 58 5 2" xfId="9753"/>
    <cellStyle name="20 % – Zvýraznění2 58 6" xfId="15273"/>
    <cellStyle name="20 % – Zvýraznění2 58 7" xfId="7738"/>
    <cellStyle name="20 % – Zvýraznění2 59" xfId="856"/>
    <cellStyle name="20 % – Zvýraznění2 59 2" xfId="857"/>
    <cellStyle name="20 % – Zvýraznění2 59 2 2" xfId="9754"/>
    <cellStyle name="20 % – Zvýraznění2 59 3" xfId="858"/>
    <cellStyle name="20 % – Zvýraznění2 59 3 2" xfId="9755"/>
    <cellStyle name="20 % – Zvýraznění2 59 4" xfId="859"/>
    <cellStyle name="20 % – Zvýraznění2 59 4 2" xfId="9756"/>
    <cellStyle name="20 % – Zvýraznění2 59 5" xfId="860"/>
    <cellStyle name="20 % – Zvýraznění2 59 5 2" xfId="9757"/>
    <cellStyle name="20 % – Zvýraznění2 59 6" xfId="15274"/>
    <cellStyle name="20 % – Zvýraznění2 59 7" xfId="7739"/>
    <cellStyle name="20 % – Zvýraznění2 6" xfId="861"/>
    <cellStyle name="20 % – Zvýraznění2 6 2" xfId="862"/>
    <cellStyle name="20 % – Zvýraznění2 6 2 2" xfId="9758"/>
    <cellStyle name="20 % – Zvýraznění2 6 3" xfId="863"/>
    <cellStyle name="20 % – Zvýraznění2 6 3 2" xfId="9759"/>
    <cellStyle name="20 % – Zvýraznění2 6 4" xfId="864"/>
    <cellStyle name="20 % – Zvýraznění2 6 4 2" xfId="9760"/>
    <cellStyle name="20 % – Zvýraznění2 6 5" xfId="865"/>
    <cellStyle name="20 % – Zvýraznění2 6 5 2" xfId="9761"/>
    <cellStyle name="20 % – Zvýraznění2 6 6" xfId="15275"/>
    <cellStyle name="20 % – Zvýraznění2 6 7" xfId="7740"/>
    <cellStyle name="20 % – Zvýraznění2 60" xfId="866"/>
    <cellStyle name="20 % – Zvýraznění2 60 2" xfId="867"/>
    <cellStyle name="20 % – Zvýraznění2 60 2 2" xfId="9762"/>
    <cellStyle name="20 % – Zvýraznění2 60 3" xfId="868"/>
    <cellStyle name="20 % – Zvýraznění2 60 3 2" xfId="9763"/>
    <cellStyle name="20 % – Zvýraznění2 60 4" xfId="869"/>
    <cellStyle name="20 % – Zvýraznění2 60 4 2" xfId="9764"/>
    <cellStyle name="20 % – Zvýraznění2 60 5" xfId="870"/>
    <cellStyle name="20 % – Zvýraznění2 60 5 2" xfId="9765"/>
    <cellStyle name="20 % – Zvýraznění2 60 6" xfId="15276"/>
    <cellStyle name="20 % – Zvýraznění2 60 7" xfId="7741"/>
    <cellStyle name="20 % – Zvýraznění2 61" xfId="871"/>
    <cellStyle name="20 % – Zvýraznění2 61 2" xfId="872"/>
    <cellStyle name="20 % – Zvýraznění2 61 2 2" xfId="9766"/>
    <cellStyle name="20 % – Zvýraznění2 61 3" xfId="873"/>
    <cellStyle name="20 % – Zvýraznění2 61 3 2" xfId="9767"/>
    <cellStyle name="20 % – Zvýraznění2 61 4" xfId="874"/>
    <cellStyle name="20 % – Zvýraznění2 61 4 2" xfId="9768"/>
    <cellStyle name="20 % – Zvýraznění2 61 5" xfId="875"/>
    <cellStyle name="20 % – Zvýraznění2 61 5 2" xfId="9769"/>
    <cellStyle name="20 % – Zvýraznění2 61 6" xfId="15277"/>
    <cellStyle name="20 % – Zvýraznění2 61 7" xfId="7742"/>
    <cellStyle name="20 % – Zvýraznění2 62" xfId="876"/>
    <cellStyle name="20 % – Zvýraznění2 62 2" xfId="877"/>
    <cellStyle name="20 % – Zvýraznění2 62 2 2" xfId="9770"/>
    <cellStyle name="20 % – Zvýraznění2 62 3" xfId="878"/>
    <cellStyle name="20 % – Zvýraznění2 62 3 2" xfId="9771"/>
    <cellStyle name="20 % – Zvýraznění2 62 4" xfId="879"/>
    <cellStyle name="20 % – Zvýraznění2 62 4 2" xfId="9772"/>
    <cellStyle name="20 % – Zvýraznění2 62 5" xfId="880"/>
    <cellStyle name="20 % – Zvýraznění2 62 5 2" xfId="9773"/>
    <cellStyle name="20 % – Zvýraznění2 62 6" xfId="15278"/>
    <cellStyle name="20 % – Zvýraznění2 62 7" xfId="7743"/>
    <cellStyle name="20 % – Zvýraznění2 63" xfId="881"/>
    <cellStyle name="20 % – Zvýraznění2 63 2" xfId="882"/>
    <cellStyle name="20 % – Zvýraznění2 63 2 2" xfId="9774"/>
    <cellStyle name="20 % – Zvýraznění2 63 3" xfId="883"/>
    <cellStyle name="20 % – Zvýraznění2 63 3 2" xfId="9775"/>
    <cellStyle name="20 % – Zvýraznění2 63 4" xfId="884"/>
    <cellStyle name="20 % – Zvýraznění2 63 4 2" xfId="9776"/>
    <cellStyle name="20 % – Zvýraznění2 63 5" xfId="885"/>
    <cellStyle name="20 % – Zvýraznění2 63 5 2" xfId="9777"/>
    <cellStyle name="20 % – Zvýraznění2 63 6" xfId="15279"/>
    <cellStyle name="20 % – Zvýraznění2 63 7" xfId="7744"/>
    <cellStyle name="20 % – Zvýraznění2 64" xfId="886"/>
    <cellStyle name="20 % – Zvýraznění2 64 2" xfId="887"/>
    <cellStyle name="20 % – Zvýraznění2 64 2 2" xfId="9778"/>
    <cellStyle name="20 % – Zvýraznění2 64 3" xfId="888"/>
    <cellStyle name="20 % – Zvýraznění2 64 3 2" xfId="9779"/>
    <cellStyle name="20 % – Zvýraznění2 64 4" xfId="889"/>
    <cellStyle name="20 % – Zvýraznění2 64 4 2" xfId="9780"/>
    <cellStyle name="20 % – Zvýraznění2 64 5" xfId="890"/>
    <cellStyle name="20 % – Zvýraznění2 64 5 2" xfId="9781"/>
    <cellStyle name="20 % – Zvýraznění2 64 6" xfId="15280"/>
    <cellStyle name="20 % – Zvýraznění2 64 7" xfId="7745"/>
    <cellStyle name="20 % – Zvýraznění2 65" xfId="891"/>
    <cellStyle name="20 % – Zvýraznění2 65 2" xfId="892"/>
    <cellStyle name="20 % – Zvýraznění2 65 2 2" xfId="9782"/>
    <cellStyle name="20 % – Zvýraznění2 65 3" xfId="893"/>
    <cellStyle name="20 % – Zvýraznění2 65 3 2" xfId="9783"/>
    <cellStyle name="20 % – Zvýraznění2 65 4" xfId="894"/>
    <cellStyle name="20 % – Zvýraznění2 65 4 2" xfId="9784"/>
    <cellStyle name="20 % – Zvýraznění2 65 5" xfId="895"/>
    <cellStyle name="20 % – Zvýraznění2 65 5 2" xfId="9785"/>
    <cellStyle name="20 % – Zvýraznění2 65 6" xfId="15281"/>
    <cellStyle name="20 % – Zvýraznění2 65 7" xfId="7746"/>
    <cellStyle name="20 % – Zvýraznění2 66" xfId="896"/>
    <cellStyle name="20 % – Zvýraznění2 66 2" xfId="897"/>
    <cellStyle name="20 % – Zvýraznění2 66 2 2" xfId="9786"/>
    <cellStyle name="20 % – Zvýraznění2 66 3" xfId="898"/>
    <cellStyle name="20 % – Zvýraznění2 66 3 2" xfId="9787"/>
    <cellStyle name="20 % – Zvýraznění2 66 4" xfId="899"/>
    <cellStyle name="20 % – Zvýraznění2 66 4 2" xfId="9788"/>
    <cellStyle name="20 % – Zvýraznění2 66 5" xfId="900"/>
    <cellStyle name="20 % – Zvýraznění2 66 5 2" xfId="9789"/>
    <cellStyle name="20 % – Zvýraznění2 66 6" xfId="15282"/>
    <cellStyle name="20 % – Zvýraznění2 66 7" xfId="7747"/>
    <cellStyle name="20 % – Zvýraznění2 67" xfId="901"/>
    <cellStyle name="20 % – Zvýraznění2 67 2" xfId="902"/>
    <cellStyle name="20 % – Zvýraznění2 67 2 2" xfId="9790"/>
    <cellStyle name="20 % – Zvýraznění2 67 3" xfId="903"/>
    <cellStyle name="20 % – Zvýraznění2 67 3 2" xfId="9791"/>
    <cellStyle name="20 % – Zvýraznění2 67 4" xfId="904"/>
    <cellStyle name="20 % – Zvýraznění2 67 4 2" xfId="9792"/>
    <cellStyle name="20 % – Zvýraznění2 67 5" xfId="905"/>
    <cellStyle name="20 % – Zvýraznění2 67 5 2" xfId="9793"/>
    <cellStyle name="20 % – Zvýraznění2 67 6" xfId="15283"/>
    <cellStyle name="20 % – Zvýraznění2 67 7" xfId="7748"/>
    <cellStyle name="20 % – Zvýraznění2 68" xfId="906"/>
    <cellStyle name="20 % – Zvýraznění2 68 2" xfId="907"/>
    <cellStyle name="20 % – Zvýraznění2 68 2 2" xfId="9794"/>
    <cellStyle name="20 % – Zvýraznění2 68 3" xfId="908"/>
    <cellStyle name="20 % – Zvýraznění2 68 3 2" xfId="9795"/>
    <cellStyle name="20 % – Zvýraznění2 68 4" xfId="909"/>
    <cellStyle name="20 % – Zvýraznění2 68 4 2" xfId="9796"/>
    <cellStyle name="20 % – Zvýraznění2 68 5" xfId="910"/>
    <cellStyle name="20 % – Zvýraznění2 68 5 2" xfId="9797"/>
    <cellStyle name="20 % – Zvýraznění2 68 6" xfId="15284"/>
    <cellStyle name="20 % – Zvýraznění2 68 7" xfId="7749"/>
    <cellStyle name="20 % – Zvýraznění2 69" xfId="911"/>
    <cellStyle name="20 % – Zvýraznění2 69 2" xfId="912"/>
    <cellStyle name="20 % – Zvýraznění2 69 2 2" xfId="9798"/>
    <cellStyle name="20 % – Zvýraznění2 69 3" xfId="913"/>
    <cellStyle name="20 % – Zvýraznění2 69 3 2" xfId="9799"/>
    <cellStyle name="20 % – Zvýraznění2 69 4" xfId="914"/>
    <cellStyle name="20 % – Zvýraznění2 69 4 2" xfId="9800"/>
    <cellStyle name="20 % – Zvýraznění2 69 5" xfId="915"/>
    <cellStyle name="20 % – Zvýraznění2 69 5 2" xfId="9801"/>
    <cellStyle name="20 % – Zvýraznění2 69 6" xfId="15285"/>
    <cellStyle name="20 % – Zvýraznění2 69 7" xfId="7750"/>
    <cellStyle name="20 % – Zvýraznění2 7" xfId="916"/>
    <cellStyle name="20 % – Zvýraznění2 7 2" xfId="917"/>
    <cellStyle name="20 % – Zvýraznění2 7 2 2" xfId="9802"/>
    <cellStyle name="20 % – Zvýraznění2 7 3" xfId="918"/>
    <cellStyle name="20 % – Zvýraznění2 7 3 2" xfId="9803"/>
    <cellStyle name="20 % – Zvýraznění2 7 4" xfId="919"/>
    <cellStyle name="20 % – Zvýraznění2 7 4 2" xfId="9804"/>
    <cellStyle name="20 % – Zvýraznění2 7 5" xfId="920"/>
    <cellStyle name="20 % – Zvýraznění2 7 5 2" xfId="9805"/>
    <cellStyle name="20 % – Zvýraznění2 7 6" xfId="15286"/>
    <cellStyle name="20 % – Zvýraznění2 7 7" xfId="7751"/>
    <cellStyle name="20 % – Zvýraznění2 70" xfId="921"/>
    <cellStyle name="20 % – Zvýraznění2 70 2" xfId="922"/>
    <cellStyle name="20 % – Zvýraznění2 70 2 2" xfId="9806"/>
    <cellStyle name="20 % – Zvýraznění2 70 3" xfId="923"/>
    <cellStyle name="20 % – Zvýraznění2 70 3 2" xfId="9807"/>
    <cellStyle name="20 % – Zvýraznění2 70 4" xfId="924"/>
    <cellStyle name="20 % – Zvýraznění2 70 4 2" xfId="9808"/>
    <cellStyle name="20 % – Zvýraznění2 70 5" xfId="925"/>
    <cellStyle name="20 % – Zvýraznění2 70 5 2" xfId="9809"/>
    <cellStyle name="20 % – Zvýraznění2 70 6" xfId="15287"/>
    <cellStyle name="20 % – Zvýraznění2 70 7" xfId="7752"/>
    <cellStyle name="20 % – Zvýraznění2 71" xfId="926"/>
    <cellStyle name="20 % – Zvýraznění2 71 2" xfId="927"/>
    <cellStyle name="20 % – Zvýraznění2 71 2 2" xfId="9810"/>
    <cellStyle name="20 % – Zvýraznění2 71 3" xfId="928"/>
    <cellStyle name="20 % – Zvýraznění2 71 3 2" xfId="9811"/>
    <cellStyle name="20 % – Zvýraznění2 71 4" xfId="929"/>
    <cellStyle name="20 % – Zvýraznění2 71 4 2" xfId="9812"/>
    <cellStyle name="20 % – Zvýraznění2 71 5" xfId="930"/>
    <cellStyle name="20 % – Zvýraznění2 71 5 2" xfId="9813"/>
    <cellStyle name="20 % – Zvýraznění2 71 6" xfId="15288"/>
    <cellStyle name="20 % – Zvýraznění2 71 7" xfId="7753"/>
    <cellStyle name="20 % – Zvýraznění2 72" xfId="931"/>
    <cellStyle name="20 % – Zvýraznění2 72 2" xfId="932"/>
    <cellStyle name="20 % – Zvýraznění2 72 2 2" xfId="9814"/>
    <cellStyle name="20 % – Zvýraznění2 72 3" xfId="933"/>
    <cellStyle name="20 % – Zvýraznění2 72 3 2" xfId="9815"/>
    <cellStyle name="20 % – Zvýraznění2 72 4" xfId="934"/>
    <cellStyle name="20 % – Zvýraznění2 72 4 2" xfId="9816"/>
    <cellStyle name="20 % – Zvýraznění2 72 5" xfId="935"/>
    <cellStyle name="20 % – Zvýraznění2 72 5 2" xfId="9817"/>
    <cellStyle name="20 % – Zvýraznění2 72 6" xfId="15289"/>
    <cellStyle name="20 % – Zvýraznění2 72 7" xfId="7754"/>
    <cellStyle name="20 % – Zvýraznění2 73" xfId="936"/>
    <cellStyle name="20 % – Zvýraznění2 73 2" xfId="937"/>
    <cellStyle name="20 % – Zvýraznění2 73 2 2" xfId="9818"/>
    <cellStyle name="20 % – Zvýraznění2 73 3" xfId="938"/>
    <cellStyle name="20 % – Zvýraznění2 73 3 2" xfId="9819"/>
    <cellStyle name="20 % – Zvýraznění2 73 4" xfId="939"/>
    <cellStyle name="20 % – Zvýraznění2 73 4 2" xfId="9820"/>
    <cellStyle name="20 % – Zvýraznění2 73 5" xfId="940"/>
    <cellStyle name="20 % – Zvýraznění2 73 5 2" xfId="9821"/>
    <cellStyle name="20 % – Zvýraznění2 73 6" xfId="15290"/>
    <cellStyle name="20 % – Zvýraznění2 73 7" xfId="7755"/>
    <cellStyle name="20 % – Zvýraznění2 74" xfId="941"/>
    <cellStyle name="20 % – Zvýraznění2 74 2" xfId="942"/>
    <cellStyle name="20 % – Zvýraznění2 74 2 2" xfId="9822"/>
    <cellStyle name="20 % – Zvýraznění2 74 3" xfId="943"/>
    <cellStyle name="20 % – Zvýraznění2 74 3 2" xfId="9823"/>
    <cellStyle name="20 % – Zvýraznění2 74 4" xfId="944"/>
    <cellStyle name="20 % – Zvýraznění2 74 4 2" xfId="9824"/>
    <cellStyle name="20 % – Zvýraznění2 74 5" xfId="945"/>
    <cellStyle name="20 % – Zvýraznění2 74 5 2" xfId="9825"/>
    <cellStyle name="20 % – Zvýraznění2 74 6" xfId="15291"/>
    <cellStyle name="20 % – Zvýraznění2 74 7" xfId="7756"/>
    <cellStyle name="20 % – Zvýraznění2 75" xfId="946"/>
    <cellStyle name="20 % – Zvýraznění2 75 2" xfId="947"/>
    <cellStyle name="20 % – Zvýraznění2 75 2 2" xfId="9826"/>
    <cellStyle name="20 % – Zvýraznění2 75 3" xfId="948"/>
    <cellStyle name="20 % – Zvýraznění2 75 3 2" xfId="9827"/>
    <cellStyle name="20 % – Zvýraznění2 75 4" xfId="949"/>
    <cellStyle name="20 % – Zvýraznění2 75 4 2" xfId="9828"/>
    <cellStyle name="20 % – Zvýraznění2 75 5" xfId="950"/>
    <cellStyle name="20 % – Zvýraznění2 75 5 2" xfId="9829"/>
    <cellStyle name="20 % – Zvýraznění2 75 6" xfId="15292"/>
    <cellStyle name="20 % – Zvýraznění2 75 7" xfId="7757"/>
    <cellStyle name="20 % – Zvýraznění2 76" xfId="951"/>
    <cellStyle name="20 % – Zvýraznění2 76 2" xfId="952"/>
    <cellStyle name="20 % – Zvýraznění2 76 2 2" xfId="9830"/>
    <cellStyle name="20 % – Zvýraznění2 76 3" xfId="953"/>
    <cellStyle name="20 % – Zvýraznění2 76 3 2" xfId="9831"/>
    <cellStyle name="20 % – Zvýraznění2 76 4" xfId="954"/>
    <cellStyle name="20 % – Zvýraznění2 76 4 2" xfId="9832"/>
    <cellStyle name="20 % – Zvýraznění2 76 5" xfId="955"/>
    <cellStyle name="20 % – Zvýraznění2 76 5 2" xfId="9833"/>
    <cellStyle name="20 % – Zvýraznění2 76 6" xfId="15293"/>
    <cellStyle name="20 % – Zvýraznění2 76 7" xfId="7758"/>
    <cellStyle name="20 % – Zvýraznění2 77" xfId="956"/>
    <cellStyle name="20 % – Zvýraznění2 77 2" xfId="957"/>
    <cellStyle name="20 % – Zvýraznění2 77 2 2" xfId="9834"/>
    <cellStyle name="20 % – Zvýraznění2 77 3" xfId="958"/>
    <cellStyle name="20 % – Zvýraznění2 77 3 2" xfId="9835"/>
    <cellStyle name="20 % – Zvýraznění2 77 4" xfId="959"/>
    <cellStyle name="20 % – Zvýraznění2 77 4 2" xfId="9836"/>
    <cellStyle name="20 % – Zvýraznění2 77 5" xfId="960"/>
    <cellStyle name="20 % – Zvýraznění2 77 5 2" xfId="9837"/>
    <cellStyle name="20 % – Zvýraznění2 77 6" xfId="15294"/>
    <cellStyle name="20 % – Zvýraznění2 77 7" xfId="7759"/>
    <cellStyle name="20 % – Zvýraznění2 78" xfId="961"/>
    <cellStyle name="20 % – Zvýraznění2 78 2" xfId="962"/>
    <cellStyle name="20 % – Zvýraznění2 78 2 2" xfId="9838"/>
    <cellStyle name="20 % – Zvýraznění2 78 3" xfId="963"/>
    <cellStyle name="20 % – Zvýraznění2 78 3 2" xfId="9839"/>
    <cellStyle name="20 % – Zvýraznění2 78 4" xfId="964"/>
    <cellStyle name="20 % – Zvýraznění2 78 4 2" xfId="9840"/>
    <cellStyle name="20 % – Zvýraznění2 78 5" xfId="965"/>
    <cellStyle name="20 % – Zvýraznění2 78 5 2" xfId="9841"/>
    <cellStyle name="20 % – Zvýraznění2 78 6" xfId="15295"/>
    <cellStyle name="20 % – Zvýraznění2 78 7" xfId="7760"/>
    <cellStyle name="20 % – Zvýraznění2 79" xfId="966"/>
    <cellStyle name="20 % – Zvýraznění2 79 2" xfId="967"/>
    <cellStyle name="20 % – Zvýraznění2 79 2 2" xfId="9842"/>
    <cellStyle name="20 % – Zvýraznění2 79 3" xfId="968"/>
    <cellStyle name="20 % – Zvýraznění2 79 3 2" xfId="9843"/>
    <cellStyle name="20 % – Zvýraznění2 79 4" xfId="969"/>
    <cellStyle name="20 % – Zvýraznění2 79 4 2" xfId="9844"/>
    <cellStyle name="20 % – Zvýraznění2 79 5" xfId="970"/>
    <cellStyle name="20 % – Zvýraznění2 79 5 2" xfId="9845"/>
    <cellStyle name="20 % – Zvýraznění2 79 6" xfId="15296"/>
    <cellStyle name="20 % – Zvýraznění2 79 7" xfId="7761"/>
    <cellStyle name="20 % – Zvýraznění2 8" xfId="971"/>
    <cellStyle name="20 % – Zvýraznění2 8 2" xfId="972"/>
    <cellStyle name="20 % – Zvýraznění2 8 2 2" xfId="9846"/>
    <cellStyle name="20 % – Zvýraznění2 8 3" xfId="973"/>
    <cellStyle name="20 % – Zvýraznění2 8 3 2" xfId="9847"/>
    <cellStyle name="20 % – Zvýraznění2 8 4" xfId="974"/>
    <cellStyle name="20 % – Zvýraznění2 8 4 2" xfId="9848"/>
    <cellStyle name="20 % – Zvýraznění2 8 5" xfId="975"/>
    <cellStyle name="20 % – Zvýraznění2 8 5 2" xfId="9849"/>
    <cellStyle name="20 % – Zvýraznění2 8 6" xfId="15297"/>
    <cellStyle name="20 % – Zvýraznění2 8 7" xfId="7762"/>
    <cellStyle name="20 % – Zvýraznění2 80" xfId="976"/>
    <cellStyle name="20 % – Zvýraznění2 80 2" xfId="977"/>
    <cellStyle name="20 % – Zvýraznění2 80 2 2" xfId="9850"/>
    <cellStyle name="20 % – Zvýraznění2 80 3" xfId="978"/>
    <cellStyle name="20 % – Zvýraznění2 80 3 2" xfId="9851"/>
    <cellStyle name="20 % – Zvýraznění2 80 4" xfId="979"/>
    <cellStyle name="20 % – Zvýraznění2 80 4 2" xfId="9852"/>
    <cellStyle name="20 % – Zvýraznění2 80 5" xfId="980"/>
    <cellStyle name="20 % – Zvýraznění2 80 5 2" xfId="9853"/>
    <cellStyle name="20 % – Zvýraznění2 80 6" xfId="15298"/>
    <cellStyle name="20 % – Zvýraznění2 80 7" xfId="7763"/>
    <cellStyle name="20 % – Zvýraznění2 81" xfId="981"/>
    <cellStyle name="20 % – Zvýraznění2 81 2" xfId="982"/>
    <cellStyle name="20 % – Zvýraznění2 81 2 2" xfId="9854"/>
    <cellStyle name="20 % – Zvýraznění2 81 3" xfId="983"/>
    <cellStyle name="20 % – Zvýraznění2 81 3 2" xfId="9855"/>
    <cellStyle name="20 % – Zvýraznění2 81 4" xfId="984"/>
    <cellStyle name="20 % – Zvýraznění2 81 4 2" xfId="9856"/>
    <cellStyle name="20 % – Zvýraznění2 81 5" xfId="985"/>
    <cellStyle name="20 % – Zvýraznění2 81 5 2" xfId="9857"/>
    <cellStyle name="20 % – Zvýraznění2 81 6" xfId="15299"/>
    <cellStyle name="20 % – Zvýraznění2 81 7" xfId="7764"/>
    <cellStyle name="20 % – Zvýraznění2 82" xfId="986"/>
    <cellStyle name="20 % – Zvýraznění2 82 2" xfId="987"/>
    <cellStyle name="20 % – Zvýraznění2 82 2 2" xfId="9858"/>
    <cellStyle name="20 % – Zvýraznění2 82 3" xfId="988"/>
    <cellStyle name="20 % – Zvýraznění2 82 3 2" xfId="9859"/>
    <cellStyle name="20 % – Zvýraznění2 82 4" xfId="989"/>
    <cellStyle name="20 % – Zvýraznění2 82 4 2" xfId="9860"/>
    <cellStyle name="20 % – Zvýraznění2 82 5" xfId="990"/>
    <cellStyle name="20 % – Zvýraznění2 82 5 2" xfId="9861"/>
    <cellStyle name="20 % – Zvýraznění2 82 6" xfId="15300"/>
    <cellStyle name="20 % – Zvýraznění2 82 7" xfId="7765"/>
    <cellStyle name="20 % – Zvýraznění2 83" xfId="991"/>
    <cellStyle name="20 % – Zvýraznění2 83 2" xfId="992"/>
    <cellStyle name="20 % – Zvýraznění2 83 2 2" xfId="9862"/>
    <cellStyle name="20 % – Zvýraznění2 83 3" xfId="993"/>
    <cellStyle name="20 % – Zvýraznění2 83 3 2" xfId="9863"/>
    <cellStyle name="20 % – Zvýraznění2 83 4" xfId="994"/>
    <cellStyle name="20 % – Zvýraznění2 83 4 2" xfId="9864"/>
    <cellStyle name="20 % – Zvýraznění2 83 5" xfId="995"/>
    <cellStyle name="20 % – Zvýraznění2 83 5 2" xfId="9865"/>
    <cellStyle name="20 % – Zvýraznění2 83 6" xfId="15301"/>
    <cellStyle name="20 % – Zvýraznění2 83 7" xfId="7766"/>
    <cellStyle name="20 % – Zvýraznění2 84" xfId="996"/>
    <cellStyle name="20 % – Zvýraznění2 84 2" xfId="997"/>
    <cellStyle name="20 % – Zvýraznění2 84 2 2" xfId="9866"/>
    <cellStyle name="20 % – Zvýraznění2 84 3" xfId="998"/>
    <cellStyle name="20 % – Zvýraznění2 84 3 2" xfId="9867"/>
    <cellStyle name="20 % – Zvýraznění2 84 4" xfId="999"/>
    <cellStyle name="20 % – Zvýraznění2 84 4 2" xfId="9868"/>
    <cellStyle name="20 % – Zvýraznění2 84 5" xfId="1000"/>
    <cellStyle name="20 % – Zvýraznění2 84 5 2" xfId="9869"/>
    <cellStyle name="20 % – Zvýraznění2 84 6" xfId="15302"/>
    <cellStyle name="20 % – Zvýraznění2 84 7" xfId="7767"/>
    <cellStyle name="20 % – Zvýraznění2 85" xfId="1001"/>
    <cellStyle name="20 % – Zvýraznění2 85 2" xfId="1002"/>
    <cellStyle name="20 % – Zvýraznění2 85 2 2" xfId="9870"/>
    <cellStyle name="20 % – Zvýraznění2 85 3" xfId="1003"/>
    <cellStyle name="20 % – Zvýraznění2 85 3 2" xfId="9871"/>
    <cellStyle name="20 % – Zvýraznění2 85 4" xfId="1004"/>
    <cellStyle name="20 % – Zvýraznění2 85 4 2" xfId="9872"/>
    <cellStyle name="20 % – Zvýraznění2 85 5" xfId="1005"/>
    <cellStyle name="20 % – Zvýraznění2 85 5 2" xfId="9873"/>
    <cellStyle name="20 % – Zvýraznění2 85 6" xfId="15303"/>
    <cellStyle name="20 % – Zvýraznění2 85 7" xfId="7768"/>
    <cellStyle name="20 % – Zvýraznění2 86" xfId="1006"/>
    <cellStyle name="20 % – Zvýraznění2 86 2" xfId="1007"/>
    <cellStyle name="20 % – Zvýraznění2 86 2 2" xfId="9874"/>
    <cellStyle name="20 % – Zvýraznění2 86 3" xfId="1008"/>
    <cellStyle name="20 % – Zvýraznění2 86 3 2" xfId="9875"/>
    <cellStyle name="20 % – Zvýraznění2 86 4" xfId="1009"/>
    <cellStyle name="20 % – Zvýraznění2 86 4 2" xfId="9876"/>
    <cellStyle name="20 % – Zvýraznění2 86 5" xfId="1010"/>
    <cellStyle name="20 % – Zvýraznění2 86 5 2" xfId="9877"/>
    <cellStyle name="20 % – Zvýraznění2 86 6" xfId="15304"/>
    <cellStyle name="20 % – Zvýraznění2 86 7" xfId="7769"/>
    <cellStyle name="20 % – Zvýraznění2 87" xfId="1011"/>
    <cellStyle name="20 % – Zvýraznění2 87 2" xfId="1012"/>
    <cellStyle name="20 % – Zvýraznění2 87 2 2" xfId="9878"/>
    <cellStyle name="20 % – Zvýraznění2 87 3" xfId="1013"/>
    <cellStyle name="20 % – Zvýraznění2 87 3 2" xfId="9879"/>
    <cellStyle name="20 % – Zvýraznění2 87 4" xfId="1014"/>
    <cellStyle name="20 % – Zvýraznění2 87 4 2" xfId="9880"/>
    <cellStyle name="20 % – Zvýraznění2 87 5" xfId="1015"/>
    <cellStyle name="20 % – Zvýraznění2 87 5 2" xfId="9881"/>
    <cellStyle name="20 % – Zvýraznění2 87 6" xfId="15305"/>
    <cellStyle name="20 % – Zvýraznění2 87 7" xfId="7770"/>
    <cellStyle name="20 % – Zvýraznění2 88" xfId="1016"/>
    <cellStyle name="20 % – Zvýraznění2 88 2" xfId="1017"/>
    <cellStyle name="20 % – Zvýraznění2 88 2 2" xfId="9882"/>
    <cellStyle name="20 % – Zvýraznění2 88 3" xfId="1018"/>
    <cellStyle name="20 % – Zvýraznění2 88 3 2" xfId="9883"/>
    <cellStyle name="20 % – Zvýraznění2 88 4" xfId="1019"/>
    <cellStyle name="20 % – Zvýraznění2 88 4 2" xfId="9884"/>
    <cellStyle name="20 % – Zvýraznění2 88 5" xfId="1020"/>
    <cellStyle name="20 % – Zvýraznění2 88 5 2" xfId="9885"/>
    <cellStyle name="20 % – Zvýraznění2 88 6" xfId="15306"/>
    <cellStyle name="20 % – Zvýraznění2 88 7" xfId="7771"/>
    <cellStyle name="20 % – Zvýraznění2 89" xfId="1021"/>
    <cellStyle name="20 % – Zvýraznění2 89 2" xfId="1022"/>
    <cellStyle name="20 % – Zvýraznění2 89 2 2" xfId="9886"/>
    <cellStyle name="20 % – Zvýraznění2 89 3" xfId="1023"/>
    <cellStyle name="20 % – Zvýraznění2 89 3 2" xfId="9887"/>
    <cellStyle name="20 % – Zvýraznění2 89 4" xfId="1024"/>
    <cellStyle name="20 % – Zvýraznění2 89 4 2" xfId="9888"/>
    <cellStyle name="20 % – Zvýraznění2 89 5" xfId="1025"/>
    <cellStyle name="20 % – Zvýraznění2 89 5 2" xfId="9889"/>
    <cellStyle name="20 % – Zvýraznění2 89 6" xfId="15307"/>
    <cellStyle name="20 % – Zvýraznění2 89 7" xfId="7772"/>
    <cellStyle name="20 % – Zvýraznění2 9" xfId="1026"/>
    <cellStyle name="20 % – Zvýraznění2 9 2" xfId="1027"/>
    <cellStyle name="20 % – Zvýraznění2 9 2 2" xfId="9890"/>
    <cellStyle name="20 % – Zvýraznění2 9 3" xfId="1028"/>
    <cellStyle name="20 % – Zvýraznění2 9 3 2" xfId="9891"/>
    <cellStyle name="20 % – Zvýraznění2 9 4" xfId="1029"/>
    <cellStyle name="20 % – Zvýraznění2 9 4 2" xfId="9892"/>
    <cellStyle name="20 % – Zvýraznění2 9 5" xfId="1030"/>
    <cellStyle name="20 % – Zvýraznění2 9 5 2" xfId="9893"/>
    <cellStyle name="20 % – Zvýraznění2 9 6" xfId="15308"/>
    <cellStyle name="20 % – Zvýraznění2 9 7" xfId="7773"/>
    <cellStyle name="20 % – Zvýraznění2 90" xfId="1031"/>
    <cellStyle name="20 % – Zvýraznění2 90 2" xfId="1032"/>
    <cellStyle name="20 % – Zvýraznění2 90 2 2" xfId="9894"/>
    <cellStyle name="20 % – Zvýraznění2 90 3" xfId="1033"/>
    <cellStyle name="20 % – Zvýraznění2 90 3 2" xfId="9895"/>
    <cellStyle name="20 % – Zvýraznění2 90 4" xfId="1034"/>
    <cellStyle name="20 % – Zvýraznění2 90 4 2" xfId="9896"/>
    <cellStyle name="20 % – Zvýraznění2 90 5" xfId="1035"/>
    <cellStyle name="20 % – Zvýraznění2 90 5 2" xfId="9897"/>
    <cellStyle name="20 % – Zvýraznění2 90 6" xfId="15309"/>
    <cellStyle name="20 % – Zvýraznění2 90 7" xfId="7774"/>
    <cellStyle name="20 % – Zvýraznění2 91" xfId="1036"/>
    <cellStyle name="20 % – Zvýraznění2 91 2" xfId="1037"/>
    <cellStyle name="20 % – Zvýraznění2 91 2 2" xfId="9898"/>
    <cellStyle name="20 % – Zvýraznění2 91 3" xfId="1038"/>
    <cellStyle name="20 % – Zvýraznění2 91 3 2" xfId="9899"/>
    <cellStyle name="20 % – Zvýraznění2 91 4" xfId="1039"/>
    <cellStyle name="20 % – Zvýraznění2 91 4 2" xfId="9900"/>
    <cellStyle name="20 % – Zvýraznění2 91 5" xfId="1040"/>
    <cellStyle name="20 % – Zvýraznění2 91 5 2" xfId="9901"/>
    <cellStyle name="20 % – Zvýraznění2 91 6" xfId="15310"/>
    <cellStyle name="20 % – Zvýraznění2 91 7" xfId="7775"/>
    <cellStyle name="20 % – Zvýraznění2 92" xfId="1041"/>
    <cellStyle name="20 % – Zvýraznění2 92 2" xfId="1042"/>
    <cellStyle name="20 % – Zvýraznění2 92 2 2" xfId="9902"/>
    <cellStyle name="20 % – Zvýraznění2 92 3" xfId="1043"/>
    <cellStyle name="20 % – Zvýraznění2 92 3 2" xfId="9903"/>
    <cellStyle name="20 % – Zvýraznění2 92 4" xfId="1044"/>
    <cellStyle name="20 % – Zvýraznění2 92 4 2" xfId="9904"/>
    <cellStyle name="20 % – Zvýraznění2 92 5" xfId="1045"/>
    <cellStyle name="20 % – Zvýraznění2 92 5 2" xfId="9905"/>
    <cellStyle name="20 % – Zvýraznění2 92 6" xfId="15311"/>
    <cellStyle name="20 % – Zvýraznění2 92 7" xfId="7776"/>
    <cellStyle name="20 % – Zvýraznění2 93" xfId="1046"/>
    <cellStyle name="20 % – Zvýraznění2 93 2" xfId="1047"/>
    <cellStyle name="20 % – Zvýraznění2 93 2 2" xfId="9906"/>
    <cellStyle name="20 % – Zvýraznění2 93 3" xfId="1048"/>
    <cellStyle name="20 % – Zvýraznění2 93 3 2" xfId="9907"/>
    <cellStyle name="20 % – Zvýraznění2 93 4" xfId="1049"/>
    <cellStyle name="20 % – Zvýraznění2 93 4 2" xfId="9908"/>
    <cellStyle name="20 % – Zvýraznění2 93 5" xfId="1050"/>
    <cellStyle name="20 % – Zvýraznění2 93 5 2" xfId="9909"/>
    <cellStyle name="20 % – Zvýraznění2 93 6" xfId="15312"/>
    <cellStyle name="20 % – Zvýraznění2 93 7" xfId="7777"/>
    <cellStyle name="20 % – Zvýraznění2 94" xfId="1051"/>
    <cellStyle name="20 % – Zvýraznění2 94 2" xfId="1052"/>
    <cellStyle name="20 % – Zvýraznění2 94 2 2" xfId="9910"/>
    <cellStyle name="20 % – Zvýraznění2 94 3" xfId="1053"/>
    <cellStyle name="20 % – Zvýraznění2 94 3 2" xfId="9911"/>
    <cellStyle name="20 % – Zvýraznění2 94 4" xfId="1054"/>
    <cellStyle name="20 % – Zvýraznění2 94 4 2" xfId="9912"/>
    <cellStyle name="20 % – Zvýraznění2 94 5" xfId="1055"/>
    <cellStyle name="20 % – Zvýraznění2 94 5 2" xfId="9913"/>
    <cellStyle name="20 % – Zvýraznění2 94 6" xfId="15313"/>
    <cellStyle name="20 % – Zvýraznění2 94 7" xfId="7778"/>
    <cellStyle name="20 % – Zvýraznění2 95" xfId="1056"/>
    <cellStyle name="20 % – Zvýraznění2 95 2" xfId="1057"/>
    <cellStyle name="20 % – Zvýraznění2 95 2 2" xfId="9914"/>
    <cellStyle name="20 % – Zvýraznění2 95 3" xfId="1058"/>
    <cellStyle name="20 % – Zvýraznění2 95 3 2" xfId="9915"/>
    <cellStyle name="20 % – Zvýraznění2 95 4" xfId="1059"/>
    <cellStyle name="20 % – Zvýraznění2 95 4 2" xfId="9916"/>
    <cellStyle name="20 % – Zvýraznění2 95 5" xfId="1060"/>
    <cellStyle name="20 % – Zvýraznění2 95 5 2" xfId="9917"/>
    <cellStyle name="20 % – Zvýraznění2 95 6" xfId="15314"/>
    <cellStyle name="20 % – Zvýraznění2 95 7" xfId="7779"/>
    <cellStyle name="20 % – Zvýraznění2 96" xfId="1061"/>
    <cellStyle name="20 % – Zvýraznění2 96 2" xfId="1062"/>
    <cellStyle name="20 % – Zvýraznění2 96 2 2" xfId="9918"/>
    <cellStyle name="20 % – Zvýraznění2 96 3" xfId="1063"/>
    <cellStyle name="20 % – Zvýraznění2 96 3 2" xfId="9919"/>
    <cellStyle name="20 % – Zvýraznění2 96 4" xfId="1064"/>
    <cellStyle name="20 % – Zvýraznění2 96 4 2" xfId="9920"/>
    <cellStyle name="20 % – Zvýraznění2 96 5" xfId="1065"/>
    <cellStyle name="20 % – Zvýraznění2 96 5 2" xfId="9921"/>
    <cellStyle name="20 % – Zvýraznění2 96 6" xfId="15315"/>
    <cellStyle name="20 % – Zvýraznění2 96 7" xfId="7780"/>
    <cellStyle name="20 % – Zvýraznění2 97" xfId="1066"/>
    <cellStyle name="20 % – Zvýraznění2 97 2" xfId="1067"/>
    <cellStyle name="20 % – Zvýraznění2 97 2 2" xfId="9922"/>
    <cellStyle name="20 % – Zvýraznění2 97 3" xfId="1068"/>
    <cellStyle name="20 % – Zvýraznění2 97 3 2" xfId="9923"/>
    <cellStyle name="20 % – Zvýraznění2 97 4" xfId="1069"/>
    <cellStyle name="20 % – Zvýraznění2 97 4 2" xfId="9924"/>
    <cellStyle name="20 % – Zvýraznění2 97 5" xfId="1070"/>
    <cellStyle name="20 % – Zvýraznění2 97 5 2" xfId="9925"/>
    <cellStyle name="20 % – Zvýraznění2 97 6" xfId="15316"/>
    <cellStyle name="20 % – Zvýraznění2 97 7" xfId="7781"/>
    <cellStyle name="20 % – Zvýraznění2 98" xfId="1071"/>
    <cellStyle name="20 % – Zvýraznění2 98 2" xfId="1072"/>
    <cellStyle name="20 % – Zvýraznění2 98 2 2" xfId="9926"/>
    <cellStyle name="20 % – Zvýraznění2 98 3" xfId="1073"/>
    <cellStyle name="20 % – Zvýraznění2 98 3 2" xfId="9927"/>
    <cellStyle name="20 % – Zvýraznění2 98 4" xfId="1074"/>
    <cellStyle name="20 % – Zvýraznění2 98 4 2" xfId="9928"/>
    <cellStyle name="20 % – Zvýraznění2 98 5" xfId="1075"/>
    <cellStyle name="20 % – Zvýraznění2 98 5 2" xfId="9929"/>
    <cellStyle name="20 % – Zvýraznění2 98 6" xfId="15317"/>
    <cellStyle name="20 % – Zvýraznění2 98 7" xfId="7782"/>
    <cellStyle name="20 % – Zvýraznění2 99" xfId="1076"/>
    <cellStyle name="20 % – Zvýraznění2 99 2" xfId="1077"/>
    <cellStyle name="20 % – Zvýraznění2 99 2 2" xfId="9930"/>
    <cellStyle name="20 % – Zvýraznění2 99 3" xfId="1078"/>
    <cellStyle name="20 % – Zvýraznění2 99 3 2" xfId="9931"/>
    <cellStyle name="20 % – Zvýraznění2 99 4" xfId="1079"/>
    <cellStyle name="20 % – Zvýraznění2 99 4 2" xfId="9932"/>
    <cellStyle name="20 % – Zvýraznění2 99 5" xfId="1080"/>
    <cellStyle name="20 % – Zvýraznění2 99 5 2" xfId="9933"/>
    <cellStyle name="20 % – Zvýraznění2 99 6" xfId="15318"/>
    <cellStyle name="20 % – Zvýraznění2 99 7" xfId="7783"/>
    <cellStyle name="20 % – Zvýraznění3 10" xfId="1081"/>
    <cellStyle name="20 % – Zvýraznění3 10 2" xfId="1082"/>
    <cellStyle name="20 % – Zvýraznění3 10 2 2" xfId="9934"/>
    <cellStyle name="20 % – Zvýraznění3 10 3" xfId="1083"/>
    <cellStyle name="20 % – Zvýraznění3 10 3 2" xfId="9935"/>
    <cellStyle name="20 % – Zvýraznění3 10 4" xfId="1084"/>
    <cellStyle name="20 % – Zvýraznění3 10 4 2" xfId="9936"/>
    <cellStyle name="20 % – Zvýraznění3 10 5" xfId="1085"/>
    <cellStyle name="20 % – Zvýraznění3 10 5 2" xfId="9937"/>
    <cellStyle name="20 % – Zvýraznění3 10 6" xfId="15319"/>
    <cellStyle name="20 % – Zvýraznění3 10 7" xfId="7784"/>
    <cellStyle name="20 % – Zvýraznění3 100" xfId="1086"/>
    <cellStyle name="20 % – Zvýraznění3 100 2" xfId="1087"/>
    <cellStyle name="20 % – Zvýraznění3 100 2 2" xfId="9938"/>
    <cellStyle name="20 % – Zvýraznění3 100 3" xfId="1088"/>
    <cellStyle name="20 % – Zvýraznění3 100 3 2" xfId="9939"/>
    <cellStyle name="20 % – Zvýraznění3 100 4" xfId="1089"/>
    <cellStyle name="20 % – Zvýraznění3 100 4 2" xfId="9940"/>
    <cellStyle name="20 % – Zvýraznění3 100 5" xfId="1090"/>
    <cellStyle name="20 % – Zvýraznění3 100 5 2" xfId="9941"/>
    <cellStyle name="20 % – Zvýraznění3 100 6" xfId="15320"/>
    <cellStyle name="20 % – Zvýraznění3 100 7" xfId="7785"/>
    <cellStyle name="20 % – Zvýraznění3 101" xfId="1091"/>
    <cellStyle name="20 % – Zvýraznění3 101 2" xfId="1092"/>
    <cellStyle name="20 % – Zvýraznění3 101 2 2" xfId="9942"/>
    <cellStyle name="20 % – Zvýraznění3 101 3" xfId="1093"/>
    <cellStyle name="20 % – Zvýraznění3 101 3 2" xfId="9943"/>
    <cellStyle name="20 % – Zvýraznění3 101 4" xfId="1094"/>
    <cellStyle name="20 % – Zvýraznění3 101 4 2" xfId="9944"/>
    <cellStyle name="20 % – Zvýraznění3 101 5" xfId="1095"/>
    <cellStyle name="20 % – Zvýraznění3 101 5 2" xfId="9945"/>
    <cellStyle name="20 % – Zvýraznění3 101 6" xfId="15321"/>
    <cellStyle name="20 % – Zvýraznění3 101 7" xfId="7786"/>
    <cellStyle name="20 % – Zvýraznění3 102" xfId="1096"/>
    <cellStyle name="20 % – Zvýraznění3 102 2" xfId="1097"/>
    <cellStyle name="20 % – Zvýraznění3 102 2 2" xfId="9946"/>
    <cellStyle name="20 % – Zvýraznění3 102 3" xfId="1098"/>
    <cellStyle name="20 % – Zvýraznění3 102 3 2" xfId="9947"/>
    <cellStyle name="20 % – Zvýraznění3 102 4" xfId="1099"/>
    <cellStyle name="20 % – Zvýraznění3 102 4 2" xfId="9948"/>
    <cellStyle name="20 % – Zvýraznění3 102 5" xfId="1100"/>
    <cellStyle name="20 % – Zvýraznění3 102 5 2" xfId="9949"/>
    <cellStyle name="20 % – Zvýraznění3 102 6" xfId="15322"/>
    <cellStyle name="20 % – Zvýraznění3 102 7" xfId="7787"/>
    <cellStyle name="20 % – Zvýraznění3 103" xfId="1101"/>
    <cellStyle name="20 % – Zvýraznění3 103 2" xfId="1102"/>
    <cellStyle name="20 % – Zvýraznění3 103 2 2" xfId="9950"/>
    <cellStyle name="20 % – Zvýraznění3 103 3" xfId="1103"/>
    <cellStyle name="20 % – Zvýraznění3 103 3 2" xfId="9951"/>
    <cellStyle name="20 % – Zvýraznění3 103 4" xfId="1104"/>
    <cellStyle name="20 % – Zvýraznění3 103 4 2" xfId="9952"/>
    <cellStyle name="20 % – Zvýraznění3 103 5" xfId="1105"/>
    <cellStyle name="20 % – Zvýraznění3 103 5 2" xfId="9953"/>
    <cellStyle name="20 % – Zvýraznění3 103 6" xfId="15323"/>
    <cellStyle name="20 % – Zvýraznění3 103 7" xfId="7788"/>
    <cellStyle name="20 % – Zvýraznění3 104" xfId="1106"/>
    <cellStyle name="20 % – Zvýraznění3 104 2" xfId="1107"/>
    <cellStyle name="20 % – Zvýraznění3 104 2 2" xfId="9954"/>
    <cellStyle name="20 % – Zvýraznění3 104 3" xfId="1108"/>
    <cellStyle name="20 % – Zvýraznění3 104 3 2" xfId="9955"/>
    <cellStyle name="20 % – Zvýraznění3 104 4" xfId="1109"/>
    <cellStyle name="20 % – Zvýraznění3 104 4 2" xfId="9956"/>
    <cellStyle name="20 % – Zvýraznění3 104 5" xfId="1110"/>
    <cellStyle name="20 % – Zvýraznění3 104 5 2" xfId="9957"/>
    <cellStyle name="20 % – Zvýraznění3 104 6" xfId="15324"/>
    <cellStyle name="20 % – Zvýraznění3 104 7" xfId="7789"/>
    <cellStyle name="20 % – Zvýraznění3 105" xfId="1111"/>
    <cellStyle name="20 % – Zvýraznění3 105 2" xfId="1112"/>
    <cellStyle name="20 % – Zvýraznění3 105 2 2" xfId="9958"/>
    <cellStyle name="20 % – Zvýraznění3 105 3" xfId="1113"/>
    <cellStyle name="20 % – Zvýraznění3 105 3 2" xfId="9959"/>
    <cellStyle name="20 % – Zvýraznění3 105 4" xfId="1114"/>
    <cellStyle name="20 % – Zvýraznění3 105 4 2" xfId="9960"/>
    <cellStyle name="20 % – Zvýraznění3 105 5" xfId="1115"/>
    <cellStyle name="20 % – Zvýraznění3 105 5 2" xfId="9961"/>
    <cellStyle name="20 % – Zvýraznění3 105 6" xfId="15325"/>
    <cellStyle name="20 % – Zvýraznění3 105 7" xfId="7790"/>
    <cellStyle name="20 % – Zvýraznění3 106" xfId="1116"/>
    <cellStyle name="20 % – Zvýraznění3 106 2" xfId="1117"/>
    <cellStyle name="20 % – Zvýraznění3 106 2 2" xfId="9962"/>
    <cellStyle name="20 % – Zvýraznění3 106 3" xfId="1118"/>
    <cellStyle name="20 % – Zvýraznění3 106 3 2" xfId="9963"/>
    <cellStyle name="20 % – Zvýraznění3 106 4" xfId="1119"/>
    <cellStyle name="20 % – Zvýraznění3 106 4 2" xfId="9964"/>
    <cellStyle name="20 % – Zvýraznění3 106 5" xfId="1120"/>
    <cellStyle name="20 % – Zvýraznění3 106 5 2" xfId="9965"/>
    <cellStyle name="20 % – Zvýraznění3 106 6" xfId="15326"/>
    <cellStyle name="20 % – Zvýraznění3 106 7" xfId="7791"/>
    <cellStyle name="20 % – Zvýraznění3 107" xfId="1121"/>
    <cellStyle name="20 % – Zvýraznění3 107 2" xfId="1122"/>
    <cellStyle name="20 % – Zvýraznění3 107 2 2" xfId="9966"/>
    <cellStyle name="20 % – Zvýraznění3 107 3" xfId="1123"/>
    <cellStyle name="20 % – Zvýraznění3 107 3 2" xfId="9967"/>
    <cellStyle name="20 % – Zvýraznění3 107 4" xfId="1124"/>
    <cellStyle name="20 % – Zvýraznění3 107 4 2" xfId="9968"/>
    <cellStyle name="20 % – Zvýraznění3 107 5" xfId="1125"/>
    <cellStyle name="20 % – Zvýraznění3 107 5 2" xfId="9969"/>
    <cellStyle name="20 % – Zvýraznění3 107 6" xfId="15327"/>
    <cellStyle name="20 % – Zvýraznění3 107 7" xfId="7792"/>
    <cellStyle name="20 % – Zvýraznění3 108" xfId="1126"/>
    <cellStyle name="20 % – Zvýraznění3 108 2" xfId="1127"/>
    <cellStyle name="20 % – Zvýraznění3 108 2 2" xfId="9970"/>
    <cellStyle name="20 % – Zvýraznění3 108 3" xfId="1128"/>
    <cellStyle name="20 % – Zvýraznění3 108 3 2" xfId="9971"/>
    <cellStyle name="20 % – Zvýraznění3 108 4" xfId="1129"/>
    <cellStyle name="20 % – Zvýraznění3 108 4 2" xfId="9972"/>
    <cellStyle name="20 % – Zvýraznění3 108 5" xfId="1130"/>
    <cellStyle name="20 % – Zvýraznění3 108 5 2" xfId="9973"/>
    <cellStyle name="20 % – Zvýraznění3 108 6" xfId="15328"/>
    <cellStyle name="20 % – Zvýraznění3 108 7" xfId="7793"/>
    <cellStyle name="20 % – Zvýraznění3 11" xfId="1131"/>
    <cellStyle name="20 % – Zvýraznění3 11 2" xfId="1132"/>
    <cellStyle name="20 % – Zvýraznění3 11 2 2" xfId="9974"/>
    <cellStyle name="20 % – Zvýraznění3 11 3" xfId="1133"/>
    <cellStyle name="20 % – Zvýraznění3 11 3 2" xfId="9975"/>
    <cellStyle name="20 % – Zvýraznění3 11 4" xfId="1134"/>
    <cellStyle name="20 % – Zvýraznění3 11 4 2" xfId="9976"/>
    <cellStyle name="20 % – Zvýraznění3 11 5" xfId="1135"/>
    <cellStyle name="20 % – Zvýraznění3 11 5 2" xfId="9977"/>
    <cellStyle name="20 % – Zvýraznění3 11 6" xfId="15329"/>
    <cellStyle name="20 % – Zvýraznění3 11 7" xfId="7794"/>
    <cellStyle name="20 % – Zvýraznění3 12" xfId="1136"/>
    <cellStyle name="20 % – Zvýraznění3 12 2" xfId="1137"/>
    <cellStyle name="20 % – Zvýraznění3 12 2 2" xfId="9978"/>
    <cellStyle name="20 % – Zvýraznění3 12 3" xfId="1138"/>
    <cellStyle name="20 % – Zvýraznění3 12 3 2" xfId="9979"/>
    <cellStyle name="20 % – Zvýraznění3 12 4" xfId="1139"/>
    <cellStyle name="20 % – Zvýraznění3 12 4 2" xfId="9980"/>
    <cellStyle name="20 % – Zvýraznění3 12 5" xfId="1140"/>
    <cellStyle name="20 % – Zvýraznění3 12 5 2" xfId="9981"/>
    <cellStyle name="20 % – Zvýraznění3 12 6" xfId="15330"/>
    <cellStyle name="20 % – Zvýraznění3 12 7" xfId="7795"/>
    <cellStyle name="20 % – Zvýraznění3 13" xfId="1141"/>
    <cellStyle name="20 % – Zvýraznění3 13 2" xfId="1142"/>
    <cellStyle name="20 % – Zvýraznění3 13 2 2" xfId="9982"/>
    <cellStyle name="20 % – Zvýraznění3 13 3" xfId="1143"/>
    <cellStyle name="20 % – Zvýraznění3 13 3 2" xfId="9983"/>
    <cellStyle name="20 % – Zvýraznění3 13 4" xfId="1144"/>
    <cellStyle name="20 % – Zvýraznění3 13 4 2" xfId="9984"/>
    <cellStyle name="20 % – Zvýraznění3 13 5" xfId="1145"/>
    <cellStyle name="20 % – Zvýraznění3 13 5 2" xfId="9985"/>
    <cellStyle name="20 % – Zvýraznění3 13 6" xfId="15331"/>
    <cellStyle name="20 % – Zvýraznění3 13 7" xfId="7796"/>
    <cellStyle name="20 % – Zvýraznění3 14" xfId="1146"/>
    <cellStyle name="20 % – Zvýraznění3 14 2" xfId="1147"/>
    <cellStyle name="20 % – Zvýraznění3 14 2 2" xfId="9986"/>
    <cellStyle name="20 % – Zvýraznění3 14 3" xfId="1148"/>
    <cellStyle name="20 % – Zvýraznění3 14 3 2" xfId="9987"/>
    <cellStyle name="20 % – Zvýraznění3 14 4" xfId="1149"/>
    <cellStyle name="20 % – Zvýraznění3 14 4 2" xfId="9988"/>
    <cellStyle name="20 % – Zvýraznění3 14 5" xfId="1150"/>
    <cellStyle name="20 % – Zvýraznění3 14 5 2" xfId="9989"/>
    <cellStyle name="20 % – Zvýraznění3 14 6" xfId="15332"/>
    <cellStyle name="20 % – Zvýraznění3 14 7" xfId="7797"/>
    <cellStyle name="20 % – Zvýraznění3 15" xfId="1151"/>
    <cellStyle name="20 % – Zvýraznění3 15 2" xfId="1152"/>
    <cellStyle name="20 % – Zvýraznění3 15 2 2" xfId="9990"/>
    <cellStyle name="20 % – Zvýraznění3 15 3" xfId="1153"/>
    <cellStyle name="20 % – Zvýraznění3 15 3 2" xfId="9991"/>
    <cellStyle name="20 % – Zvýraznění3 15 4" xfId="1154"/>
    <cellStyle name="20 % – Zvýraznění3 15 4 2" xfId="9992"/>
    <cellStyle name="20 % – Zvýraznění3 15 5" xfId="1155"/>
    <cellStyle name="20 % – Zvýraznění3 15 5 2" xfId="9993"/>
    <cellStyle name="20 % – Zvýraznění3 15 6" xfId="15333"/>
    <cellStyle name="20 % – Zvýraznění3 15 7" xfId="7798"/>
    <cellStyle name="20 % – Zvýraznění3 16" xfId="1156"/>
    <cellStyle name="20 % – Zvýraznění3 16 2" xfId="1157"/>
    <cellStyle name="20 % – Zvýraznění3 16 2 2" xfId="9994"/>
    <cellStyle name="20 % – Zvýraznění3 16 3" xfId="1158"/>
    <cellStyle name="20 % – Zvýraznění3 16 3 2" xfId="9995"/>
    <cellStyle name="20 % – Zvýraznění3 16 4" xfId="1159"/>
    <cellStyle name="20 % – Zvýraznění3 16 4 2" xfId="9996"/>
    <cellStyle name="20 % – Zvýraznění3 16 5" xfId="1160"/>
    <cellStyle name="20 % – Zvýraznění3 16 5 2" xfId="9997"/>
    <cellStyle name="20 % – Zvýraznění3 16 6" xfId="15334"/>
    <cellStyle name="20 % – Zvýraznění3 16 7" xfId="7799"/>
    <cellStyle name="20 % – Zvýraznění3 17" xfId="1161"/>
    <cellStyle name="20 % – Zvýraznění3 17 2" xfId="1162"/>
    <cellStyle name="20 % – Zvýraznění3 17 2 2" xfId="9998"/>
    <cellStyle name="20 % – Zvýraznění3 17 3" xfId="1163"/>
    <cellStyle name="20 % – Zvýraznění3 17 3 2" xfId="9999"/>
    <cellStyle name="20 % – Zvýraznění3 17 4" xfId="1164"/>
    <cellStyle name="20 % – Zvýraznění3 17 4 2" xfId="10000"/>
    <cellStyle name="20 % – Zvýraznění3 17 5" xfId="1165"/>
    <cellStyle name="20 % – Zvýraznění3 17 5 2" xfId="10001"/>
    <cellStyle name="20 % – Zvýraznění3 17 6" xfId="15335"/>
    <cellStyle name="20 % – Zvýraznění3 17 7" xfId="7800"/>
    <cellStyle name="20 % – Zvýraznění3 18" xfId="1166"/>
    <cellStyle name="20 % – Zvýraznění3 18 2" xfId="1167"/>
    <cellStyle name="20 % – Zvýraznění3 18 2 2" xfId="10002"/>
    <cellStyle name="20 % – Zvýraznění3 18 3" xfId="1168"/>
    <cellStyle name="20 % – Zvýraznění3 18 3 2" xfId="10003"/>
    <cellStyle name="20 % – Zvýraznění3 18 4" xfId="1169"/>
    <cellStyle name="20 % – Zvýraznění3 18 4 2" xfId="10004"/>
    <cellStyle name="20 % – Zvýraznění3 18 5" xfId="1170"/>
    <cellStyle name="20 % – Zvýraznění3 18 5 2" xfId="10005"/>
    <cellStyle name="20 % – Zvýraznění3 18 6" xfId="15336"/>
    <cellStyle name="20 % – Zvýraznění3 18 7" xfId="7801"/>
    <cellStyle name="20 % – Zvýraznění3 19" xfId="1171"/>
    <cellStyle name="20 % – Zvýraznění3 19 2" xfId="1172"/>
    <cellStyle name="20 % – Zvýraznění3 19 2 2" xfId="10006"/>
    <cellStyle name="20 % – Zvýraznění3 19 3" xfId="1173"/>
    <cellStyle name="20 % – Zvýraznění3 19 3 2" xfId="10007"/>
    <cellStyle name="20 % – Zvýraznění3 19 4" xfId="1174"/>
    <cellStyle name="20 % – Zvýraznění3 19 4 2" xfId="10008"/>
    <cellStyle name="20 % – Zvýraznění3 19 5" xfId="1175"/>
    <cellStyle name="20 % – Zvýraznění3 19 5 2" xfId="10009"/>
    <cellStyle name="20 % – Zvýraznění3 19 6" xfId="15337"/>
    <cellStyle name="20 % – Zvýraznění3 19 7" xfId="7802"/>
    <cellStyle name="20 % – Zvýraznění3 2" xfId="1176"/>
    <cellStyle name="20 % – Zvýraznění3 2 2" xfId="1177"/>
    <cellStyle name="20 % – Zvýraznění3 2 2 2" xfId="10010"/>
    <cellStyle name="20 % – Zvýraznění3 2 3" xfId="1178"/>
    <cellStyle name="20 % – Zvýraznění3 2 3 2" xfId="10011"/>
    <cellStyle name="20 % – Zvýraznění3 2 4" xfId="1179"/>
    <cellStyle name="20 % – Zvýraznění3 2 4 2" xfId="10012"/>
    <cellStyle name="20 % – Zvýraznění3 2 5" xfId="1180"/>
    <cellStyle name="20 % – Zvýraznění3 2 5 2" xfId="10013"/>
    <cellStyle name="20 % – Zvýraznění3 2 6" xfId="15338"/>
    <cellStyle name="20 % – Zvýraznění3 2 7" xfId="7803"/>
    <cellStyle name="20 % – Zvýraznění3 20" xfId="1181"/>
    <cellStyle name="20 % – Zvýraznění3 20 2" xfId="1182"/>
    <cellStyle name="20 % – Zvýraznění3 20 2 2" xfId="10014"/>
    <cellStyle name="20 % – Zvýraznění3 20 3" xfId="1183"/>
    <cellStyle name="20 % – Zvýraznění3 20 3 2" xfId="10015"/>
    <cellStyle name="20 % – Zvýraznění3 20 4" xfId="1184"/>
    <cellStyle name="20 % – Zvýraznění3 20 4 2" xfId="10016"/>
    <cellStyle name="20 % – Zvýraznění3 20 5" xfId="1185"/>
    <cellStyle name="20 % – Zvýraznění3 20 5 2" xfId="10017"/>
    <cellStyle name="20 % – Zvýraznění3 20 6" xfId="15339"/>
    <cellStyle name="20 % – Zvýraznění3 20 7" xfId="7804"/>
    <cellStyle name="20 % – Zvýraznění3 21" xfId="1186"/>
    <cellStyle name="20 % – Zvýraznění3 21 2" xfId="1187"/>
    <cellStyle name="20 % – Zvýraznění3 21 2 2" xfId="10018"/>
    <cellStyle name="20 % – Zvýraznění3 21 3" xfId="1188"/>
    <cellStyle name="20 % – Zvýraznění3 21 3 2" xfId="10019"/>
    <cellStyle name="20 % – Zvýraznění3 21 4" xfId="1189"/>
    <cellStyle name="20 % – Zvýraznění3 21 4 2" xfId="10020"/>
    <cellStyle name="20 % – Zvýraznění3 21 5" xfId="1190"/>
    <cellStyle name="20 % – Zvýraznění3 21 5 2" xfId="10021"/>
    <cellStyle name="20 % – Zvýraznění3 21 6" xfId="15340"/>
    <cellStyle name="20 % – Zvýraznění3 21 7" xfId="7805"/>
    <cellStyle name="20 % – Zvýraznění3 22" xfId="1191"/>
    <cellStyle name="20 % – Zvýraznění3 22 2" xfId="1192"/>
    <cellStyle name="20 % – Zvýraznění3 22 2 2" xfId="10022"/>
    <cellStyle name="20 % – Zvýraznění3 22 3" xfId="1193"/>
    <cellStyle name="20 % – Zvýraznění3 22 3 2" xfId="10023"/>
    <cellStyle name="20 % – Zvýraznění3 22 4" xfId="1194"/>
    <cellStyle name="20 % – Zvýraznění3 22 4 2" xfId="10024"/>
    <cellStyle name="20 % – Zvýraznění3 22 5" xfId="1195"/>
    <cellStyle name="20 % – Zvýraznění3 22 5 2" xfId="10025"/>
    <cellStyle name="20 % – Zvýraznění3 22 6" xfId="15341"/>
    <cellStyle name="20 % – Zvýraznění3 22 7" xfId="7806"/>
    <cellStyle name="20 % – Zvýraznění3 23" xfId="1196"/>
    <cellStyle name="20 % – Zvýraznění3 23 2" xfId="1197"/>
    <cellStyle name="20 % – Zvýraznění3 23 2 2" xfId="10026"/>
    <cellStyle name="20 % – Zvýraznění3 23 3" xfId="1198"/>
    <cellStyle name="20 % – Zvýraznění3 23 3 2" xfId="10027"/>
    <cellStyle name="20 % – Zvýraznění3 23 4" xfId="1199"/>
    <cellStyle name="20 % – Zvýraznění3 23 4 2" xfId="10028"/>
    <cellStyle name="20 % – Zvýraznění3 23 5" xfId="1200"/>
    <cellStyle name="20 % – Zvýraznění3 23 5 2" xfId="10029"/>
    <cellStyle name="20 % – Zvýraznění3 23 6" xfId="15342"/>
    <cellStyle name="20 % – Zvýraznění3 23 7" xfId="7807"/>
    <cellStyle name="20 % – Zvýraznění3 24" xfId="1201"/>
    <cellStyle name="20 % – Zvýraznění3 24 2" xfId="1202"/>
    <cellStyle name="20 % – Zvýraznění3 24 2 2" xfId="10030"/>
    <cellStyle name="20 % – Zvýraznění3 24 3" xfId="1203"/>
    <cellStyle name="20 % – Zvýraznění3 24 3 2" xfId="10031"/>
    <cellStyle name="20 % – Zvýraznění3 24 4" xfId="1204"/>
    <cellStyle name="20 % – Zvýraznění3 24 4 2" xfId="10032"/>
    <cellStyle name="20 % – Zvýraznění3 24 5" xfId="1205"/>
    <cellStyle name="20 % – Zvýraznění3 24 5 2" xfId="10033"/>
    <cellStyle name="20 % – Zvýraznění3 24 6" xfId="15343"/>
    <cellStyle name="20 % – Zvýraznění3 24 7" xfId="7808"/>
    <cellStyle name="20 % – Zvýraznění3 25" xfId="1206"/>
    <cellStyle name="20 % – Zvýraznění3 25 2" xfId="1207"/>
    <cellStyle name="20 % – Zvýraznění3 25 2 2" xfId="10034"/>
    <cellStyle name="20 % – Zvýraznění3 25 3" xfId="1208"/>
    <cellStyle name="20 % – Zvýraznění3 25 3 2" xfId="10035"/>
    <cellStyle name="20 % – Zvýraznění3 25 4" xfId="1209"/>
    <cellStyle name="20 % – Zvýraznění3 25 4 2" xfId="10036"/>
    <cellStyle name="20 % – Zvýraznění3 25 5" xfId="1210"/>
    <cellStyle name="20 % – Zvýraznění3 25 5 2" xfId="10037"/>
    <cellStyle name="20 % – Zvýraznění3 25 6" xfId="15344"/>
    <cellStyle name="20 % – Zvýraznění3 25 7" xfId="7809"/>
    <cellStyle name="20 % – Zvýraznění3 26" xfId="1211"/>
    <cellStyle name="20 % – Zvýraznění3 26 2" xfId="1212"/>
    <cellStyle name="20 % – Zvýraznění3 26 2 2" xfId="10038"/>
    <cellStyle name="20 % – Zvýraznění3 26 3" xfId="1213"/>
    <cellStyle name="20 % – Zvýraznění3 26 3 2" xfId="10039"/>
    <cellStyle name="20 % – Zvýraznění3 26 4" xfId="1214"/>
    <cellStyle name="20 % – Zvýraznění3 26 4 2" xfId="10040"/>
    <cellStyle name="20 % – Zvýraznění3 26 5" xfId="1215"/>
    <cellStyle name="20 % – Zvýraznění3 26 5 2" xfId="10041"/>
    <cellStyle name="20 % – Zvýraznění3 26 6" xfId="15345"/>
    <cellStyle name="20 % – Zvýraznění3 26 7" xfId="7810"/>
    <cellStyle name="20 % – Zvýraznění3 27" xfId="1216"/>
    <cellStyle name="20 % – Zvýraznění3 27 2" xfId="1217"/>
    <cellStyle name="20 % – Zvýraznění3 27 2 2" xfId="10042"/>
    <cellStyle name="20 % – Zvýraznění3 27 3" xfId="1218"/>
    <cellStyle name="20 % – Zvýraznění3 27 3 2" xfId="10043"/>
    <cellStyle name="20 % – Zvýraznění3 27 4" xfId="1219"/>
    <cellStyle name="20 % – Zvýraznění3 27 4 2" xfId="10044"/>
    <cellStyle name="20 % – Zvýraznění3 27 5" xfId="1220"/>
    <cellStyle name="20 % – Zvýraznění3 27 5 2" xfId="10045"/>
    <cellStyle name="20 % – Zvýraznění3 27 6" xfId="15346"/>
    <cellStyle name="20 % – Zvýraznění3 27 7" xfId="7811"/>
    <cellStyle name="20 % – Zvýraznění3 28" xfId="1221"/>
    <cellStyle name="20 % – Zvýraznění3 28 2" xfId="1222"/>
    <cellStyle name="20 % – Zvýraznění3 28 2 2" xfId="10046"/>
    <cellStyle name="20 % – Zvýraznění3 28 3" xfId="1223"/>
    <cellStyle name="20 % – Zvýraznění3 28 3 2" xfId="10047"/>
    <cellStyle name="20 % – Zvýraznění3 28 4" xfId="1224"/>
    <cellStyle name="20 % – Zvýraznění3 28 4 2" xfId="10048"/>
    <cellStyle name="20 % – Zvýraznění3 28 5" xfId="1225"/>
    <cellStyle name="20 % – Zvýraznění3 28 5 2" xfId="10049"/>
    <cellStyle name="20 % – Zvýraznění3 28 6" xfId="15347"/>
    <cellStyle name="20 % – Zvýraznění3 28 7" xfId="7812"/>
    <cellStyle name="20 % – Zvýraznění3 29" xfId="1226"/>
    <cellStyle name="20 % – Zvýraznění3 29 2" xfId="1227"/>
    <cellStyle name="20 % – Zvýraznění3 29 2 2" xfId="10050"/>
    <cellStyle name="20 % – Zvýraznění3 29 3" xfId="1228"/>
    <cellStyle name="20 % – Zvýraznění3 29 3 2" xfId="10051"/>
    <cellStyle name="20 % – Zvýraznění3 29 4" xfId="1229"/>
    <cellStyle name="20 % – Zvýraznění3 29 4 2" xfId="10052"/>
    <cellStyle name="20 % – Zvýraznění3 29 5" xfId="1230"/>
    <cellStyle name="20 % – Zvýraznění3 29 5 2" xfId="10053"/>
    <cellStyle name="20 % – Zvýraznění3 29 6" xfId="15348"/>
    <cellStyle name="20 % – Zvýraznění3 29 7" xfId="7813"/>
    <cellStyle name="20 % – Zvýraznění3 3" xfId="1231"/>
    <cellStyle name="20 % – Zvýraznění3 3 2" xfId="1232"/>
    <cellStyle name="20 % – Zvýraznění3 3 2 2" xfId="10054"/>
    <cellStyle name="20 % – Zvýraznění3 3 3" xfId="1233"/>
    <cellStyle name="20 % – Zvýraznění3 3 3 2" xfId="10055"/>
    <cellStyle name="20 % – Zvýraznění3 3 4" xfId="1234"/>
    <cellStyle name="20 % – Zvýraznění3 3 4 2" xfId="10056"/>
    <cellStyle name="20 % – Zvýraznění3 3 5" xfId="1235"/>
    <cellStyle name="20 % – Zvýraznění3 3 5 2" xfId="10057"/>
    <cellStyle name="20 % – Zvýraznění3 3 6" xfId="15349"/>
    <cellStyle name="20 % – Zvýraznění3 3 7" xfId="7814"/>
    <cellStyle name="20 % – Zvýraznění3 30" xfId="1236"/>
    <cellStyle name="20 % – Zvýraznění3 30 2" xfId="1237"/>
    <cellStyle name="20 % – Zvýraznění3 30 2 2" xfId="10058"/>
    <cellStyle name="20 % – Zvýraznění3 30 3" xfId="1238"/>
    <cellStyle name="20 % – Zvýraznění3 30 3 2" xfId="10059"/>
    <cellStyle name="20 % – Zvýraznění3 30 4" xfId="1239"/>
    <cellStyle name="20 % – Zvýraznění3 30 4 2" xfId="10060"/>
    <cellStyle name="20 % – Zvýraznění3 30 5" xfId="1240"/>
    <cellStyle name="20 % – Zvýraznění3 30 5 2" xfId="10061"/>
    <cellStyle name="20 % – Zvýraznění3 30 6" xfId="15350"/>
    <cellStyle name="20 % – Zvýraznění3 30 7" xfId="7815"/>
    <cellStyle name="20 % – Zvýraznění3 31" xfId="1241"/>
    <cellStyle name="20 % – Zvýraznění3 31 2" xfId="1242"/>
    <cellStyle name="20 % – Zvýraznění3 31 2 2" xfId="10062"/>
    <cellStyle name="20 % – Zvýraznění3 31 3" xfId="1243"/>
    <cellStyle name="20 % – Zvýraznění3 31 3 2" xfId="10063"/>
    <cellStyle name="20 % – Zvýraznění3 31 4" xfId="1244"/>
    <cellStyle name="20 % – Zvýraznění3 31 4 2" xfId="10064"/>
    <cellStyle name="20 % – Zvýraznění3 31 5" xfId="1245"/>
    <cellStyle name="20 % – Zvýraznění3 31 5 2" xfId="10065"/>
    <cellStyle name="20 % – Zvýraznění3 31 6" xfId="15351"/>
    <cellStyle name="20 % – Zvýraznění3 31 7" xfId="7816"/>
    <cellStyle name="20 % – Zvýraznění3 32" xfId="1246"/>
    <cellStyle name="20 % – Zvýraznění3 32 2" xfId="1247"/>
    <cellStyle name="20 % – Zvýraznění3 32 2 2" xfId="10066"/>
    <cellStyle name="20 % – Zvýraznění3 32 3" xfId="1248"/>
    <cellStyle name="20 % – Zvýraznění3 32 3 2" xfId="10067"/>
    <cellStyle name="20 % – Zvýraznění3 32 4" xfId="1249"/>
    <cellStyle name="20 % – Zvýraznění3 32 4 2" xfId="10068"/>
    <cellStyle name="20 % – Zvýraznění3 32 5" xfId="1250"/>
    <cellStyle name="20 % – Zvýraznění3 32 5 2" xfId="10069"/>
    <cellStyle name="20 % – Zvýraznění3 32 6" xfId="15352"/>
    <cellStyle name="20 % – Zvýraznění3 32 7" xfId="7817"/>
    <cellStyle name="20 % – Zvýraznění3 33" xfId="1251"/>
    <cellStyle name="20 % – Zvýraznění3 33 2" xfId="1252"/>
    <cellStyle name="20 % – Zvýraznění3 33 2 2" xfId="10070"/>
    <cellStyle name="20 % – Zvýraznění3 33 3" xfId="1253"/>
    <cellStyle name="20 % – Zvýraznění3 33 3 2" xfId="10071"/>
    <cellStyle name="20 % – Zvýraznění3 33 4" xfId="1254"/>
    <cellStyle name="20 % – Zvýraznění3 33 4 2" xfId="10072"/>
    <cellStyle name="20 % – Zvýraznění3 33 5" xfId="1255"/>
    <cellStyle name="20 % – Zvýraznění3 33 5 2" xfId="10073"/>
    <cellStyle name="20 % – Zvýraznění3 33 6" xfId="15353"/>
    <cellStyle name="20 % – Zvýraznění3 33 7" xfId="7818"/>
    <cellStyle name="20 % – Zvýraznění3 34" xfId="1256"/>
    <cellStyle name="20 % – Zvýraznění3 34 2" xfId="1257"/>
    <cellStyle name="20 % – Zvýraznění3 34 2 2" xfId="10074"/>
    <cellStyle name="20 % – Zvýraznění3 34 3" xfId="1258"/>
    <cellStyle name="20 % – Zvýraznění3 34 3 2" xfId="10075"/>
    <cellStyle name="20 % – Zvýraznění3 34 4" xfId="1259"/>
    <cellStyle name="20 % – Zvýraznění3 34 4 2" xfId="10076"/>
    <cellStyle name="20 % – Zvýraznění3 34 5" xfId="1260"/>
    <cellStyle name="20 % – Zvýraznění3 34 5 2" xfId="10077"/>
    <cellStyle name="20 % – Zvýraznění3 34 6" xfId="15354"/>
    <cellStyle name="20 % – Zvýraznění3 34 7" xfId="7819"/>
    <cellStyle name="20 % – Zvýraznění3 35" xfId="1261"/>
    <cellStyle name="20 % – Zvýraznění3 35 2" xfId="1262"/>
    <cellStyle name="20 % – Zvýraznění3 35 2 2" xfId="10078"/>
    <cellStyle name="20 % – Zvýraznění3 35 3" xfId="1263"/>
    <cellStyle name="20 % – Zvýraznění3 35 3 2" xfId="10079"/>
    <cellStyle name="20 % – Zvýraznění3 35 4" xfId="1264"/>
    <cellStyle name="20 % – Zvýraznění3 35 4 2" xfId="10080"/>
    <cellStyle name="20 % – Zvýraznění3 35 5" xfId="1265"/>
    <cellStyle name="20 % – Zvýraznění3 35 5 2" xfId="10081"/>
    <cellStyle name="20 % – Zvýraznění3 35 6" xfId="15355"/>
    <cellStyle name="20 % – Zvýraznění3 35 7" xfId="7820"/>
    <cellStyle name="20 % – Zvýraznění3 36" xfId="1266"/>
    <cellStyle name="20 % – Zvýraznění3 36 2" xfId="1267"/>
    <cellStyle name="20 % – Zvýraznění3 36 2 2" xfId="10082"/>
    <cellStyle name="20 % – Zvýraznění3 36 3" xfId="1268"/>
    <cellStyle name="20 % – Zvýraznění3 36 3 2" xfId="10083"/>
    <cellStyle name="20 % – Zvýraznění3 36 4" xfId="1269"/>
    <cellStyle name="20 % – Zvýraznění3 36 4 2" xfId="10084"/>
    <cellStyle name="20 % – Zvýraznění3 36 5" xfId="1270"/>
    <cellStyle name="20 % – Zvýraznění3 36 5 2" xfId="10085"/>
    <cellStyle name="20 % – Zvýraznění3 36 6" xfId="15356"/>
    <cellStyle name="20 % – Zvýraznění3 36 7" xfId="7821"/>
    <cellStyle name="20 % – Zvýraznění3 37" xfId="1271"/>
    <cellStyle name="20 % – Zvýraznění3 37 2" xfId="1272"/>
    <cellStyle name="20 % – Zvýraznění3 37 2 2" xfId="10086"/>
    <cellStyle name="20 % – Zvýraznění3 37 3" xfId="1273"/>
    <cellStyle name="20 % – Zvýraznění3 37 3 2" xfId="10087"/>
    <cellStyle name="20 % – Zvýraznění3 37 4" xfId="1274"/>
    <cellStyle name="20 % – Zvýraznění3 37 4 2" xfId="10088"/>
    <cellStyle name="20 % – Zvýraznění3 37 5" xfId="1275"/>
    <cellStyle name="20 % – Zvýraznění3 37 5 2" xfId="10089"/>
    <cellStyle name="20 % – Zvýraznění3 37 6" xfId="15357"/>
    <cellStyle name="20 % – Zvýraznění3 37 7" xfId="7822"/>
    <cellStyle name="20 % – Zvýraznění3 38" xfId="1276"/>
    <cellStyle name="20 % – Zvýraznění3 38 2" xfId="1277"/>
    <cellStyle name="20 % – Zvýraznění3 38 2 2" xfId="10090"/>
    <cellStyle name="20 % – Zvýraznění3 38 3" xfId="1278"/>
    <cellStyle name="20 % – Zvýraznění3 38 3 2" xfId="10091"/>
    <cellStyle name="20 % – Zvýraznění3 38 4" xfId="1279"/>
    <cellStyle name="20 % – Zvýraznění3 38 4 2" xfId="10092"/>
    <cellStyle name="20 % – Zvýraznění3 38 5" xfId="1280"/>
    <cellStyle name="20 % – Zvýraznění3 38 5 2" xfId="10093"/>
    <cellStyle name="20 % – Zvýraznění3 38 6" xfId="15358"/>
    <cellStyle name="20 % – Zvýraznění3 38 7" xfId="7823"/>
    <cellStyle name="20 % – Zvýraznění3 39" xfId="1281"/>
    <cellStyle name="20 % – Zvýraznění3 39 2" xfId="1282"/>
    <cellStyle name="20 % – Zvýraznění3 39 2 2" xfId="10094"/>
    <cellStyle name="20 % – Zvýraznění3 39 3" xfId="1283"/>
    <cellStyle name="20 % – Zvýraznění3 39 3 2" xfId="10095"/>
    <cellStyle name="20 % – Zvýraznění3 39 4" xfId="1284"/>
    <cellStyle name="20 % – Zvýraznění3 39 4 2" xfId="10096"/>
    <cellStyle name="20 % – Zvýraznění3 39 5" xfId="1285"/>
    <cellStyle name="20 % – Zvýraznění3 39 5 2" xfId="10097"/>
    <cellStyle name="20 % – Zvýraznění3 39 6" xfId="15359"/>
    <cellStyle name="20 % – Zvýraznění3 39 7" xfId="7824"/>
    <cellStyle name="20 % – Zvýraznění3 4" xfId="1286"/>
    <cellStyle name="20 % – Zvýraznění3 4 2" xfId="1287"/>
    <cellStyle name="20 % – Zvýraznění3 4 2 2" xfId="10098"/>
    <cellStyle name="20 % – Zvýraznění3 4 3" xfId="1288"/>
    <cellStyle name="20 % – Zvýraznění3 4 3 2" xfId="10099"/>
    <cellStyle name="20 % – Zvýraznění3 4 4" xfId="1289"/>
    <cellStyle name="20 % – Zvýraznění3 4 4 2" xfId="10100"/>
    <cellStyle name="20 % – Zvýraznění3 4 5" xfId="1290"/>
    <cellStyle name="20 % – Zvýraznění3 4 5 2" xfId="10101"/>
    <cellStyle name="20 % – Zvýraznění3 4 6" xfId="15360"/>
    <cellStyle name="20 % – Zvýraznění3 4 7" xfId="7825"/>
    <cellStyle name="20 % – Zvýraznění3 40" xfId="1291"/>
    <cellStyle name="20 % – Zvýraznění3 40 2" xfId="1292"/>
    <cellStyle name="20 % – Zvýraznění3 40 2 2" xfId="10102"/>
    <cellStyle name="20 % – Zvýraznění3 40 3" xfId="1293"/>
    <cellStyle name="20 % – Zvýraznění3 40 3 2" xfId="10103"/>
    <cellStyle name="20 % – Zvýraznění3 40 4" xfId="1294"/>
    <cellStyle name="20 % – Zvýraznění3 40 4 2" xfId="10104"/>
    <cellStyle name="20 % – Zvýraznění3 40 5" xfId="1295"/>
    <cellStyle name="20 % – Zvýraznění3 40 5 2" xfId="10105"/>
    <cellStyle name="20 % – Zvýraznění3 40 6" xfId="15361"/>
    <cellStyle name="20 % – Zvýraznění3 40 7" xfId="7826"/>
    <cellStyle name="20 % – Zvýraznění3 41" xfId="1296"/>
    <cellStyle name="20 % – Zvýraznění3 41 2" xfId="1297"/>
    <cellStyle name="20 % – Zvýraznění3 41 2 2" xfId="10106"/>
    <cellStyle name="20 % – Zvýraznění3 41 3" xfId="1298"/>
    <cellStyle name="20 % – Zvýraznění3 41 3 2" xfId="10107"/>
    <cellStyle name="20 % – Zvýraznění3 41 4" xfId="1299"/>
    <cellStyle name="20 % – Zvýraznění3 41 4 2" xfId="10108"/>
    <cellStyle name="20 % – Zvýraznění3 41 5" xfId="1300"/>
    <cellStyle name="20 % – Zvýraznění3 41 5 2" xfId="10109"/>
    <cellStyle name="20 % – Zvýraznění3 41 6" xfId="15362"/>
    <cellStyle name="20 % – Zvýraznění3 41 7" xfId="7827"/>
    <cellStyle name="20 % – Zvýraznění3 42" xfId="1301"/>
    <cellStyle name="20 % – Zvýraznění3 42 2" xfId="1302"/>
    <cellStyle name="20 % – Zvýraznění3 42 2 2" xfId="10110"/>
    <cellStyle name="20 % – Zvýraznění3 42 3" xfId="1303"/>
    <cellStyle name="20 % – Zvýraznění3 42 3 2" xfId="10111"/>
    <cellStyle name="20 % – Zvýraznění3 42 4" xfId="1304"/>
    <cellStyle name="20 % – Zvýraznění3 42 4 2" xfId="10112"/>
    <cellStyle name="20 % – Zvýraznění3 42 5" xfId="1305"/>
    <cellStyle name="20 % – Zvýraznění3 42 5 2" xfId="10113"/>
    <cellStyle name="20 % – Zvýraznění3 42 6" xfId="15363"/>
    <cellStyle name="20 % – Zvýraznění3 42 7" xfId="7828"/>
    <cellStyle name="20 % – Zvýraznění3 43" xfId="1306"/>
    <cellStyle name="20 % – Zvýraznění3 43 2" xfId="1307"/>
    <cellStyle name="20 % – Zvýraznění3 43 2 2" xfId="10114"/>
    <cellStyle name="20 % – Zvýraznění3 43 3" xfId="1308"/>
    <cellStyle name="20 % – Zvýraznění3 43 3 2" xfId="10115"/>
    <cellStyle name="20 % – Zvýraznění3 43 4" xfId="1309"/>
    <cellStyle name="20 % – Zvýraznění3 43 4 2" xfId="10116"/>
    <cellStyle name="20 % – Zvýraznění3 43 5" xfId="1310"/>
    <cellStyle name="20 % – Zvýraznění3 43 5 2" xfId="10117"/>
    <cellStyle name="20 % – Zvýraznění3 43 6" xfId="15364"/>
    <cellStyle name="20 % – Zvýraznění3 43 7" xfId="7829"/>
    <cellStyle name="20 % – Zvýraznění3 44" xfId="1311"/>
    <cellStyle name="20 % – Zvýraznění3 44 2" xfId="1312"/>
    <cellStyle name="20 % – Zvýraznění3 44 2 2" xfId="10118"/>
    <cellStyle name="20 % – Zvýraznění3 44 3" xfId="1313"/>
    <cellStyle name="20 % – Zvýraznění3 44 3 2" xfId="10119"/>
    <cellStyle name="20 % – Zvýraznění3 44 4" xfId="1314"/>
    <cellStyle name="20 % – Zvýraznění3 44 4 2" xfId="10120"/>
    <cellStyle name="20 % – Zvýraznění3 44 5" xfId="1315"/>
    <cellStyle name="20 % – Zvýraznění3 44 5 2" xfId="10121"/>
    <cellStyle name="20 % – Zvýraznění3 44 6" xfId="15365"/>
    <cellStyle name="20 % – Zvýraznění3 44 7" xfId="7830"/>
    <cellStyle name="20 % – Zvýraznění3 45" xfId="1316"/>
    <cellStyle name="20 % – Zvýraznění3 45 2" xfId="1317"/>
    <cellStyle name="20 % – Zvýraznění3 45 2 2" xfId="10122"/>
    <cellStyle name="20 % – Zvýraznění3 45 3" xfId="1318"/>
    <cellStyle name="20 % – Zvýraznění3 45 3 2" xfId="10123"/>
    <cellStyle name="20 % – Zvýraznění3 45 4" xfId="1319"/>
    <cellStyle name="20 % – Zvýraznění3 45 4 2" xfId="10124"/>
    <cellStyle name="20 % – Zvýraznění3 45 5" xfId="1320"/>
    <cellStyle name="20 % – Zvýraznění3 45 5 2" xfId="10125"/>
    <cellStyle name="20 % – Zvýraznění3 45 6" xfId="15366"/>
    <cellStyle name="20 % – Zvýraznění3 45 7" xfId="7831"/>
    <cellStyle name="20 % – Zvýraznění3 46" xfId="1321"/>
    <cellStyle name="20 % – Zvýraznění3 46 2" xfId="1322"/>
    <cellStyle name="20 % – Zvýraznění3 46 2 2" xfId="10126"/>
    <cellStyle name="20 % – Zvýraznění3 46 3" xfId="1323"/>
    <cellStyle name="20 % – Zvýraznění3 46 3 2" xfId="10127"/>
    <cellStyle name="20 % – Zvýraznění3 46 4" xfId="1324"/>
    <cellStyle name="20 % – Zvýraznění3 46 4 2" xfId="10128"/>
    <cellStyle name="20 % – Zvýraznění3 46 5" xfId="1325"/>
    <cellStyle name="20 % – Zvýraznění3 46 5 2" xfId="10129"/>
    <cellStyle name="20 % – Zvýraznění3 46 6" xfId="15367"/>
    <cellStyle name="20 % – Zvýraznění3 46 7" xfId="7832"/>
    <cellStyle name="20 % – Zvýraznění3 47" xfId="1326"/>
    <cellStyle name="20 % – Zvýraznění3 47 2" xfId="1327"/>
    <cellStyle name="20 % – Zvýraznění3 47 2 2" xfId="10130"/>
    <cellStyle name="20 % – Zvýraznění3 47 3" xfId="1328"/>
    <cellStyle name="20 % – Zvýraznění3 47 3 2" xfId="10131"/>
    <cellStyle name="20 % – Zvýraznění3 47 4" xfId="1329"/>
    <cellStyle name="20 % – Zvýraznění3 47 4 2" xfId="10132"/>
    <cellStyle name="20 % – Zvýraznění3 47 5" xfId="1330"/>
    <cellStyle name="20 % – Zvýraznění3 47 5 2" xfId="10133"/>
    <cellStyle name="20 % – Zvýraznění3 47 6" xfId="15368"/>
    <cellStyle name="20 % – Zvýraznění3 47 7" xfId="7833"/>
    <cellStyle name="20 % – Zvýraznění3 48" xfId="1331"/>
    <cellStyle name="20 % – Zvýraznění3 48 2" xfId="1332"/>
    <cellStyle name="20 % – Zvýraznění3 48 2 2" xfId="10134"/>
    <cellStyle name="20 % – Zvýraznění3 48 3" xfId="1333"/>
    <cellStyle name="20 % – Zvýraznění3 48 3 2" xfId="10135"/>
    <cellStyle name="20 % – Zvýraznění3 48 4" xfId="1334"/>
    <cellStyle name="20 % – Zvýraznění3 48 4 2" xfId="10136"/>
    <cellStyle name="20 % – Zvýraznění3 48 5" xfId="1335"/>
    <cellStyle name="20 % – Zvýraznění3 48 5 2" xfId="10137"/>
    <cellStyle name="20 % – Zvýraznění3 48 6" xfId="15369"/>
    <cellStyle name="20 % – Zvýraznění3 48 7" xfId="7834"/>
    <cellStyle name="20 % – Zvýraznění3 49" xfId="1336"/>
    <cellStyle name="20 % – Zvýraznění3 49 2" xfId="1337"/>
    <cellStyle name="20 % – Zvýraznění3 49 2 2" xfId="10138"/>
    <cellStyle name="20 % – Zvýraznění3 49 3" xfId="1338"/>
    <cellStyle name="20 % – Zvýraznění3 49 3 2" xfId="10139"/>
    <cellStyle name="20 % – Zvýraznění3 49 4" xfId="1339"/>
    <cellStyle name="20 % – Zvýraznění3 49 4 2" xfId="10140"/>
    <cellStyle name="20 % – Zvýraznění3 49 5" xfId="1340"/>
    <cellStyle name="20 % – Zvýraznění3 49 5 2" xfId="10141"/>
    <cellStyle name="20 % – Zvýraznění3 49 6" xfId="15370"/>
    <cellStyle name="20 % – Zvýraznění3 49 7" xfId="7835"/>
    <cellStyle name="20 % – Zvýraznění3 5" xfId="1341"/>
    <cellStyle name="20 % – Zvýraznění3 5 2" xfId="1342"/>
    <cellStyle name="20 % – Zvýraznění3 5 2 2" xfId="10142"/>
    <cellStyle name="20 % – Zvýraznění3 5 3" xfId="1343"/>
    <cellStyle name="20 % – Zvýraznění3 5 3 2" xfId="10143"/>
    <cellStyle name="20 % – Zvýraznění3 5 4" xfId="1344"/>
    <cellStyle name="20 % – Zvýraznění3 5 4 2" xfId="10144"/>
    <cellStyle name="20 % – Zvýraznění3 5 5" xfId="1345"/>
    <cellStyle name="20 % – Zvýraznění3 5 5 2" xfId="10145"/>
    <cellStyle name="20 % – Zvýraznění3 5 6" xfId="15371"/>
    <cellStyle name="20 % – Zvýraznění3 5 7" xfId="7836"/>
    <cellStyle name="20 % – Zvýraznění3 50" xfId="1346"/>
    <cellStyle name="20 % – Zvýraznění3 50 2" xfId="1347"/>
    <cellStyle name="20 % – Zvýraznění3 50 2 2" xfId="10146"/>
    <cellStyle name="20 % – Zvýraznění3 50 3" xfId="1348"/>
    <cellStyle name="20 % – Zvýraznění3 50 3 2" xfId="10147"/>
    <cellStyle name="20 % – Zvýraznění3 50 4" xfId="1349"/>
    <cellStyle name="20 % – Zvýraznění3 50 4 2" xfId="10148"/>
    <cellStyle name="20 % – Zvýraznění3 50 5" xfId="1350"/>
    <cellStyle name="20 % – Zvýraznění3 50 5 2" xfId="10149"/>
    <cellStyle name="20 % – Zvýraznění3 50 6" xfId="15372"/>
    <cellStyle name="20 % – Zvýraznění3 50 7" xfId="7837"/>
    <cellStyle name="20 % – Zvýraznění3 51" xfId="1351"/>
    <cellStyle name="20 % – Zvýraznění3 51 2" xfId="1352"/>
    <cellStyle name="20 % – Zvýraznění3 51 2 2" xfId="10150"/>
    <cellStyle name="20 % – Zvýraznění3 51 3" xfId="1353"/>
    <cellStyle name="20 % – Zvýraznění3 51 3 2" xfId="10151"/>
    <cellStyle name="20 % – Zvýraznění3 51 4" xfId="1354"/>
    <cellStyle name="20 % – Zvýraznění3 51 4 2" xfId="10152"/>
    <cellStyle name="20 % – Zvýraznění3 51 5" xfId="1355"/>
    <cellStyle name="20 % – Zvýraznění3 51 5 2" xfId="10153"/>
    <cellStyle name="20 % – Zvýraznění3 51 6" xfId="15373"/>
    <cellStyle name="20 % – Zvýraznění3 51 7" xfId="7838"/>
    <cellStyle name="20 % – Zvýraznění3 52" xfId="1356"/>
    <cellStyle name="20 % – Zvýraznění3 52 2" xfId="1357"/>
    <cellStyle name="20 % – Zvýraznění3 52 2 2" xfId="10154"/>
    <cellStyle name="20 % – Zvýraznění3 52 3" xfId="1358"/>
    <cellStyle name="20 % – Zvýraznění3 52 3 2" xfId="10155"/>
    <cellStyle name="20 % – Zvýraznění3 52 4" xfId="1359"/>
    <cellStyle name="20 % – Zvýraznění3 52 4 2" xfId="10156"/>
    <cellStyle name="20 % – Zvýraznění3 52 5" xfId="1360"/>
    <cellStyle name="20 % – Zvýraznění3 52 5 2" xfId="10157"/>
    <cellStyle name="20 % – Zvýraznění3 52 6" xfId="15374"/>
    <cellStyle name="20 % – Zvýraznění3 52 7" xfId="7839"/>
    <cellStyle name="20 % – Zvýraznění3 53" xfId="1361"/>
    <cellStyle name="20 % – Zvýraznění3 53 2" xfId="1362"/>
    <cellStyle name="20 % – Zvýraznění3 53 2 2" xfId="10158"/>
    <cellStyle name="20 % – Zvýraznění3 53 3" xfId="1363"/>
    <cellStyle name="20 % – Zvýraznění3 53 3 2" xfId="10159"/>
    <cellStyle name="20 % – Zvýraznění3 53 4" xfId="1364"/>
    <cellStyle name="20 % – Zvýraznění3 53 4 2" xfId="10160"/>
    <cellStyle name="20 % – Zvýraznění3 53 5" xfId="1365"/>
    <cellStyle name="20 % – Zvýraznění3 53 5 2" xfId="10161"/>
    <cellStyle name="20 % – Zvýraznění3 53 6" xfId="15375"/>
    <cellStyle name="20 % – Zvýraznění3 53 7" xfId="7840"/>
    <cellStyle name="20 % – Zvýraznění3 54" xfId="1366"/>
    <cellStyle name="20 % – Zvýraznění3 54 2" xfId="1367"/>
    <cellStyle name="20 % – Zvýraznění3 54 2 2" xfId="10162"/>
    <cellStyle name="20 % – Zvýraznění3 54 3" xfId="1368"/>
    <cellStyle name="20 % – Zvýraznění3 54 3 2" xfId="10163"/>
    <cellStyle name="20 % – Zvýraznění3 54 4" xfId="1369"/>
    <cellStyle name="20 % – Zvýraznění3 54 4 2" xfId="10164"/>
    <cellStyle name="20 % – Zvýraznění3 54 5" xfId="1370"/>
    <cellStyle name="20 % – Zvýraznění3 54 5 2" xfId="10165"/>
    <cellStyle name="20 % – Zvýraznění3 54 6" xfId="15376"/>
    <cellStyle name="20 % – Zvýraznění3 54 7" xfId="7841"/>
    <cellStyle name="20 % – Zvýraznění3 55" xfId="1371"/>
    <cellStyle name="20 % – Zvýraznění3 55 2" xfId="1372"/>
    <cellStyle name="20 % – Zvýraznění3 55 2 2" xfId="10166"/>
    <cellStyle name="20 % – Zvýraznění3 55 3" xfId="1373"/>
    <cellStyle name="20 % – Zvýraznění3 55 3 2" xfId="10167"/>
    <cellStyle name="20 % – Zvýraznění3 55 4" xfId="1374"/>
    <cellStyle name="20 % – Zvýraznění3 55 4 2" xfId="10168"/>
    <cellStyle name="20 % – Zvýraznění3 55 5" xfId="1375"/>
    <cellStyle name="20 % – Zvýraznění3 55 5 2" xfId="10169"/>
    <cellStyle name="20 % – Zvýraznění3 55 6" xfId="15377"/>
    <cellStyle name="20 % – Zvýraznění3 55 7" xfId="7842"/>
    <cellStyle name="20 % – Zvýraznění3 56" xfId="1376"/>
    <cellStyle name="20 % – Zvýraznění3 56 2" xfId="1377"/>
    <cellStyle name="20 % – Zvýraznění3 56 2 2" xfId="10170"/>
    <cellStyle name="20 % – Zvýraznění3 56 3" xfId="1378"/>
    <cellStyle name="20 % – Zvýraznění3 56 3 2" xfId="10171"/>
    <cellStyle name="20 % – Zvýraznění3 56 4" xfId="1379"/>
    <cellStyle name="20 % – Zvýraznění3 56 4 2" xfId="10172"/>
    <cellStyle name="20 % – Zvýraznění3 56 5" xfId="1380"/>
    <cellStyle name="20 % – Zvýraznění3 56 5 2" xfId="10173"/>
    <cellStyle name="20 % – Zvýraznění3 56 6" xfId="15378"/>
    <cellStyle name="20 % – Zvýraznění3 56 7" xfId="7843"/>
    <cellStyle name="20 % – Zvýraznění3 57" xfId="1381"/>
    <cellStyle name="20 % – Zvýraznění3 57 2" xfId="1382"/>
    <cellStyle name="20 % – Zvýraznění3 57 2 2" xfId="10174"/>
    <cellStyle name="20 % – Zvýraznění3 57 3" xfId="1383"/>
    <cellStyle name="20 % – Zvýraznění3 57 3 2" xfId="10175"/>
    <cellStyle name="20 % – Zvýraznění3 57 4" xfId="1384"/>
    <cellStyle name="20 % – Zvýraznění3 57 4 2" xfId="10176"/>
    <cellStyle name="20 % – Zvýraznění3 57 5" xfId="1385"/>
    <cellStyle name="20 % – Zvýraznění3 57 5 2" xfId="10177"/>
    <cellStyle name="20 % – Zvýraznění3 57 6" xfId="15379"/>
    <cellStyle name="20 % – Zvýraznění3 57 7" xfId="7844"/>
    <cellStyle name="20 % – Zvýraznění3 58" xfId="1386"/>
    <cellStyle name="20 % – Zvýraznění3 58 2" xfId="1387"/>
    <cellStyle name="20 % – Zvýraznění3 58 2 2" xfId="10178"/>
    <cellStyle name="20 % – Zvýraznění3 58 3" xfId="1388"/>
    <cellStyle name="20 % – Zvýraznění3 58 3 2" xfId="10179"/>
    <cellStyle name="20 % – Zvýraznění3 58 4" xfId="1389"/>
    <cellStyle name="20 % – Zvýraznění3 58 4 2" xfId="10180"/>
    <cellStyle name="20 % – Zvýraznění3 58 5" xfId="1390"/>
    <cellStyle name="20 % – Zvýraznění3 58 5 2" xfId="10181"/>
    <cellStyle name="20 % – Zvýraznění3 58 6" xfId="15380"/>
    <cellStyle name="20 % – Zvýraznění3 58 7" xfId="7845"/>
    <cellStyle name="20 % – Zvýraznění3 59" xfId="1391"/>
    <cellStyle name="20 % – Zvýraznění3 59 2" xfId="1392"/>
    <cellStyle name="20 % – Zvýraznění3 59 2 2" xfId="10182"/>
    <cellStyle name="20 % – Zvýraznění3 59 3" xfId="1393"/>
    <cellStyle name="20 % – Zvýraznění3 59 3 2" xfId="10183"/>
    <cellStyle name="20 % – Zvýraznění3 59 4" xfId="1394"/>
    <cellStyle name="20 % – Zvýraznění3 59 4 2" xfId="10184"/>
    <cellStyle name="20 % – Zvýraznění3 59 5" xfId="1395"/>
    <cellStyle name="20 % – Zvýraznění3 59 5 2" xfId="10185"/>
    <cellStyle name="20 % – Zvýraznění3 59 6" xfId="15381"/>
    <cellStyle name="20 % – Zvýraznění3 59 7" xfId="7846"/>
    <cellStyle name="20 % – Zvýraznění3 6" xfId="1396"/>
    <cellStyle name="20 % – Zvýraznění3 6 2" xfId="1397"/>
    <cellStyle name="20 % – Zvýraznění3 6 2 2" xfId="10186"/>
    <cellStyle name="20 % – Zvýraznění3 6 3" xfId="1398"/>
    <cellStyle name="20 % – Zvýraznění3 6 3 2" xfId="10187"/>
    <cellStyle name="20 % – Zvýraznění3 6 4" xfId="1399"/>
    <cellStyle name="20 % – Zvýraznění3 6 4 2" xfId="10188"/>
    <cellStyle name="20 % – Zvýraznění3 6 5" xfId="1400"/>
    <cellStyle name="20 % – Zvýraznění3 6 5 2" xfId="10189"/>
    <cellStyle name="20 % – Zvýraznění3 6 6" xfId="15382"/>
    <cellStyle name="20 % – Zvýraznění3 6 7" xfId="7847"/>
    <cellStyle name="20 % – Zvýraznění3 60" xfId="1401"/>
    <cellStyle name="20 % – Zvýraznění3 60 2" xfId="1402"/>
    <cellStyle name="20 % – Zvýraznění3 60 2 2" xfId="10190"/>
    <cellStyle name="20 % – Zvýraznění3 60 3" xfId="1403"/>
    <cellStyle name="20 % – Zvýraznění3 60 3 2" xfId="10191"/>
    <cellStyle name="20 % – Zvýraznění3 60 4" xfId="1404"/>
    <cellStyle name="20 % – Zvýraznění3 60 4 2" xfId="10192"/>
    <cellStyle name="20 % – Zvýraznění3 60 5" xfId="1405"/>
    <cellStyle name="20 % – Zvýraznění3 60 5 2" xfId="10193"/>
    <cellStyle name="20 % – Zvýraznění3 60 6" xfId="15383"/>
    <cellStyle name="20 % – Zvýraznění3 60 7" xfId="7848"/>
    <cellStyle name="20 % – Zvýraznění3 61" xfId="1406"/>
    <cellStyle name="20 % – Zvýraznění3 61 2" xfId="1407"/>
    <cellStyle name="20 % – Zvýraznění3 61 2 2" xfId="10194"/>
    <cellStyle name="20 % – Zvýraznění3 61 3" xfId="1408"/>
    <cellStyle name="20 % – Zvýraznění3 61 3 2" xfId="10195"/>
    <cellStyle name="20 % – Zvýraznění3 61 4" xfId="1409"/>
    <cellStyle name="20 % – Zvýraznění3 61 4 2" xfId="10196"/>
    <cellStyle name="20 % – Zvýraznění3 61 5" xfId="1410"/>
    <cellStyle name="20 % – Zvýraznění3 61 5 2" xfId="10197"/>
    <cellStyle name="20 % – Zvýraznění3 61 6" xfId="15384"/>
    <cellStyle name="20 % – Zvýraznění3 61 7" xfId="7849"/>
    <cellStyle name="20 % – Zvýraznění3 62" xfId="1411"/>
    <cellStyle name="20 % – Zvýraznění3 62 2" xfId="1412"/>
    <cellStyle name="20 % – Zvýraznění3 62 2 2" xfId="10198"/>
    <cellStyle name="20 % – Zvýraznění3 62 3" xfId="1413"/>
    <cellStyle name="20 % – Zvýraznění3 62 3 2" xfId="10199"/>
    <cellStyle name="20 % – Zvýraznění3 62 4" xfId="1414"/>
    <cellStyle name="20 % – Zvýraznění3 62 4 2" xfId="10200"/>
    <cellStyle name="20 % – Zvýraznění3 62 5" xfId="1415"/>
    <cellStyle name="20 % – Zvýraznění3 62 5 2" xfId="10201"/>
    <cellStyle name="20 % – Zvýraznění3 62 6" xfId="15385"/>
    <cellStyle name="20 % – Zvýraznění3 62 7" xfId="7850"/>
    <cellStyle name="20 % – Zvýraznění3 63" xfId="1416"/>
    <cellStyle name="20 % – Zvýraznění3 63 2" xfId="1417"/>
    <cellStyle name="20 % – Zvýraznění3 63 2 2" xfId="10202"/>
    <cellStyle name="20 % – Zvýraznění3 63 3" xfId="1418"/>
    <cellStyle name="20 % – Zvýraznění3 63 3 2" xfId="10203"/>
    <cellStyle name="20 % – Zvýraznění3 63 4" xfId="1419"/>
    <cellStyle name="20 % – Zvýraznění3 63 4 2" xfId="10204"/>
    <cellStyle name="20 % – Zvýraznění3 63 5" xfId="1420"/>
    <cellStyle name="20 % – Zvýraznění3 63 5 2" xfId="10205"/>
    <cellStyle name="20 % – Zvýraznění3 63 6" xfId="15386"/>
    <cellStyle name="20 % – Zvýraznění3 63 7" xfId="7851"/>
    <cellStyle name="20 % – Zvýraznění3 64" xfId="1421"/>
    <cellStyle name="20 % – Zvýraznění3 64 2" xfId="1422"/>
    <cellStyle name="20 % – Zvýraznění3 64 2 2" xfId="10206"/>
    <cellStyle name="20 % – Zvýraznění3 64 3" xfId="1423"/>
    <cellStyle name="20 % – Zvýraznění3 64 3 2" xfId="10207"/>
    <cellStyle name="20 % – Zvýraznění3 64 4" xfId="1424"/>
    <cellStyle name="20 % – Zvýraznění3 64 4 2" xfId="10208"/>
    <cellStyle name="20 % – Zvýraznění3 64 5" xfId="1425"/>
    <cellStyle name="20 % – Zvýraznění3 64 5 2" xfId="10209"/>
    <cellStyle name="20 % – Zvýraznění3 64 6" xfId="15387"/>
    <cellStyle name="20 % – Zvýraznění3 64 7" xfId="7852"/>
    <cellStyle name="20 % – Zvýraznění3 65" xfId="1426"/>
    <cellStyle name="20 % – Zvýraznění3 65 2" xfId="1427"/>
    <cellStyle name="20 % – Zvýraznění3 65 2 2" xfId="10210"/>
    <cellStyle name="20 % – Zvýraznění3 65 3" xfId="1428"/>
    <cellStyle name="20 % – Zvýraznění3 65 3 2" xfId="10211"/>
    <cellStyle name="20 % – Zvýraznění3 65 4" xfId="1429"/>
    <cellStyle name="20 % – Zvýraznění3 65 4 2" xfId="10212"/>
    <cellStyle name="20 % – Zvýraznění3 65 5" xfId="1430"/>
    <cellStyle name="20 % – Zvýraznění3 65 5 2" xfId="10213"/>
    <cellStyle name="20 % – Zvýraznění3 65 6" xfId="15388"/>
    <cellStyle name="20 % – Zvýraznění3 65 7" xfId="7853"/>
    <cellStyle name="20 % – Zvýraznění3 66" xfId="1431"/>
    <cellStyle name="20 % – Zvýraznění3 66 2" xfId="1432"/>
    <cellStyle name="20 % – Zvýraznění3 66 2 2" xfId="10214"/>
    <cellStyle name="20 % – Zvýraznění3 66 3" xfId="1433"/>
    <cellStyle name="20 % – Zvýraznění3 66 3 2" xfId="10215"/>
    <cellStyle name="20 % – Zvýraznění3 66 4" xfId="1434"/>
    <cellStyle name="20 % – Zvýraznění3 66 4 2" xfId="10216"/>
    <cellStyle name="20 % – Zvýraznění3 66 5" xfId="1435"/>
    <cellStyle name="20 % – Zvýraznění3 66 5 2" xfId="10217"/>
    <cellStyle name="20 % – Zvýraznění3 66 6" xfId="15389"/>
    <cellStyle name="20 % – Zvýraznění3 66 7" xfId="7854"/>
    <cellStyle name="20 % – Zvýraznění3 67" xfId="1436"/>
    <cellStyle name="20 % – Zvýraznění3 67 2" xfId="1437"/>
    <cellStyle name="20 % – Zvýraznění3 67 2 2" xfId="10218"/>
    <cellStyle name="20 % – Zvýraznění3 67 3" xfId="1438"/>
    <cellStyle name="20 % – Zvýraznění3 67 3 2" xfId="10219"/>
    <cellStyle name="20 % – Zvýraznění3 67 4" xfId="1439"/>
    <cellStyle name="20 % – Zvýraznění3 67 4 2" xfId="10220"/>
    <cellStyle name="20 % – Zvýraznění3 67 5" xfId="1440"/>
    <cellStyle name="20 % – Zvýraznění3 67 5 2" xfId="10221"/>
    <cellStyle name="20 % – Zvýraznění3 67 6" xfId="15390"/>
    <cellStyle name="20 % – Zvýraznění3 67 7" xfId="7855"/>
    <cellStyle name="20 % – Zvýraznění3 68" xfId="1441"/>
    <cellStyle name="20 % – Zvýraznění3 68 2" xfId="1442"/>
    <cellStyle name="20 % – Zvýraznění3 68 2 2" xfId="10222"/>
    <cellStyle name="20 % – Zvýraznění3 68 3" xfId="1443"/>
    <cellStyle name="20 % – Zvýraznění3 68 3 2" xfId="10223"/>
    <cellStyle name="20 % – Zvýraznění3 68 4" xfId="1444"/>
    <cellStyle name="20 % – Zvýraznění3 68 4 2" xfId="10224"/>
    <cellStyle name="20 % – Zvýraznění3 68 5" xfId="1445"/>
    <cellStyle name="20 % – Zvýraznění3 68 5 2" xfId="10225"/>
    <cellStyle name="20 % – Zvýraznění3 68 6" xfId="15391"/>
    <cellStyle name="20 % – Zvýraznění3 68 7" xfId="7856"/>
    <cellStyle name="20 % – Zvýraznění3 69" xfId="1446"/>
    <cellStyle name="20 % – Zvýraznění3 69 2" xfId="1447"/>
    <cellStyle name="20 % – Zvýraznění3 69 2 2" xfId="10226"/>
    <cellStyle name="20 % – Zvýraznění3 69 3" xfId="1448"/>
    <cellStyle name="20 % – Zvýraznění3 69 3 2" xfId="10227"/>
    <cellStyle name="20 % – Zvýraznění3 69 4" xfId="1449"/>
    <cellStyle name="20 % – Zvýraznění3 69 4 2" xfId="10228"/>
    <cellStyle name="20 % – Zvýraznění3 69 5" xfId="1450"/>
    <cellStyle name="20 % – Zvýraznění3 69 5 2" xfId="10229"/>
    <cellStyle name="20 % – Zvýraznění3 69 6" xfId="15392"/>
    <cellStyle name="20 % – Zvýraznění3 69 7" xfId="7857"/>
    <cellStyle name="20 % – Zvýraznění3 7" xfId="1451"/>
    <cellStyle name="20 % – Zvýraznění3 7 2" xfId="1452"/>
    <cellStyle name="20 % – Zvýraznění3 7 2 2" xfId="10230"/>
    <cellStyle name="20 % – Zvýraznění3 7 3" xfId="1453"/>
    <cellStyle name="20 % – Zvýraznění3 7 3 2" xfId="10231"/>
    <cellStyle name="20 % – Zvýraznění3 7 4" xfId="1454"/>
    <cellStyle name="20 % – Zvýraznění3 7 4 2" xfId="10232"/>
    <cellStyle name="20 % – Zvýraznění3 7 5" xfId="1455"/>
    <cellStyle name="20 % – Zvýraznění3 7 5 2" xfId="10233"/>
    <cellStyle name="20 % – Zvýraznění3 7 6" xfId="15393"/>
    <cellStyle name="20 % – Zvýraznění3 7 7" xfId="7858"/>
    <cellStyle name="20 % – Zvýraznění3 70" xfId="1456"/>
    <cellStyle name="20 % – Zvýraznění3 70 2" xfId="1457"/>
    <cellStyle name="20 % – Zvýraznění3 70 2 2" xfId="10234"/>
    <cellStyle name="20 % – Zvýraznění3 70 3" xfId="1458"/>
    <cellStyle name="20 % – Zvýraznění3 70 3 2" xfId="10235"/>
    <cellStyle name="20 % – Zvýraznění3 70 4" xfId="1459"/>
    <cellStyle name="20 % – Zvýraznění3 70 4 2" xfId="10236"/>
    <cellStyle name="20 % – Zvýraznění3 70 5" xfId="1460"/>
    <cellStyle name="20 % – Zvýraznění3 70 5 2" xfId="10237"/>
    <cellStyle name="20 % – Zvýraznění3 70 6" xfId="15394"/>
    <cellStyle name="20 % – Zvýraznění3 70 7" xfId="7859"/>
    <cellStyle name="20 % – Zvýraznění3 71" xfId="1461"/>
    <cellStyle name="20 % – Zvýraznění3 71 2" xfId="1462"/>
    <cellStyle name="20 % – Zvýraznění3 71 2 2" xfId="10238"/>
    <cellStyle name="20 % – Zvýraznění3 71 3" xfId="1463"/>
    <cellStyle name="20 % – Zvýraznění3 71 3 2" xfId="10239"/>
    <cellStyle name="20 % – Zvýraznění3 71 4" xfId="1464"/>
    <cellStyle name="20 % – Zvýraznění3 71 4 2" xfId="10240"/>
    <cellStyle name="20 % – Zvýraznění3 71 5" xfId="1465"/>
    <cellStyle name="20 % – Zvýraznění3 71 5 2" xfId="10241"/>
    <cellStyle name="20 % – Zvýraznění3 71 6" xfId="15395"/>
    <cellStyle name="20 % – Zvýraznění3 71 7" xfId="7860"/>
    <cellStyle name="20 % – Zvýraznění3 72" xfId="1466"/>
    <cellStyle name="20 % – Zvýraznění3 72 2" xfId="1467"/>
    <cellStyle name="20 % – Zvýraznění3 72 2 2" xfId="10242"/>
    <cellStyle name="20 % – Zvýraznění3 72 3" xfId="1468"/>
    <cellStyle name="20 % – Zvýraznění3 72 3 2" xfId="10243"/>
    <cellStyle name="20 % – Zvýraznění3 72 4" xfId="1469"/>
    <cellStyle name="20 % – Zvýraznění3 72 4 2" xfId="10244"/>
    <cellStyle name="20 % – Zvýraznění3 72 5" xfId="1470"/>
    <cellStyle name="20 % – Zvýraznění3 72 5 2" xfId="10245"/>
    <cellStyle name="20 % – Zvýraznění3 72 6" xfId="15396"/>
    <cellStyle name="20 % – Zvýraznění3 72 7" xfId="7861"/>
    <cellStyle name="20 % – Zvýraznění3 73" xfId="1471"/>
    <cellStyle name="20 % – Zvýraznění3 73 2" xfId="1472"/>
    <cellStyle name="20 % – Zvýraznění3 73 2 2" xfId="10246"/>
    <cellStyle name="20 % – Zvýraznění3 73 3" xfId="1473"/>
    <cellStyle name="20 % – Zvýraznění3 73 3 2" xfId="10247"/>
    <cellStyle name="20 % – Zvýraznění3 73 4" xfId="1474"/>
    <cellStyle name="20 % – Zvýraznění3 73 4 2" xfId="10248"/>
    <cellStyle name="20 % – Zvýraznění3 73 5" xfId="1475"/>
    <cellStyle name="20 % – Zvýraznění3 73 5 2" xfId="10249"/>
    <cellStyle name="20 % – Zvýraznění3 73 6" xfId="15397"/>
    <cellStyle name="20 % – Zvýraznění3 73 7" xfId="7862"/>
    <cellStyle name="20 % – Zvýraznění3 74" xfId="1476"/>
    <cellStyle name="20 % – Zvýraznění3 74 2" xfId="1477"/>
    <cellStyle name="20 % – Zvýraznění3 74 2 2" xfId="10250"/>
    <cellStyle name="20 % – Zvýraznění3 74 3" xfId="1478"/>
    <cellStyle name="20 % – Zvýraznění3 74 3 2" xfId="10251"/>
    <cellStyle name="20 % – Zvýraznění3 74 4" xfId="1479"/>
    <cellStyle name="20 % – Zvýraznění3 74 4 2" xfId="10252"/>
    <cellStyle name="20 % – Zvýraznění3 74 5" xfId="1480"/>
    <cellStyle name="20 % – Zvýraznění3 74 5 2" xfId="10253"/>
    <cellStyle name="20 % – Zvýraznění3 74 6" xfId="15398"/>
    <cellStyle name="20 % – Zvýraznění3 74 7" xfId="7863"/>
    <cellStyle name="20 % – Zvýraznění3 75" xfId="1481"/>
    <cellStyle name="20 % – Zvýraznění3 75 2" xfId="1482"/>
    <cellStyle name="20 % – Zvýraznění3 75 2 2" xfId="10254"/>
    <cellStyle name="20 % – Zvýraznění3 75 3" xfId="1483"/>
    <cellStyle name="20 % – Zvýraznění3 75 3 2" xfId="10255"/>
    <cellStyle name="20 % – Zvýraznění3 75 4" xfId="1484"/>
    <cellStyle name="20 % – Zvýraznění3 75 4 2" xfId="10256"/>
    <cellStyle name="20 % – Zvýraznění3 75 5" xfId="1485"/>
    <cellStyle name="20 % – Zvýraznění3 75 5 2" xfId="10257"/>
    <cellStyle name="20 % – Zvýraznění3 75 6" xfId="15399"/>
    <cellStyle name="20 % – Zvýraznění3 75 7" xfId="7864"/>
    <cellStyle name="20 % – Zvýraznění3 76" xfId="1486"/>
    <cellStyle name="20 % – Zvýraznění3 76 2" xfId="1487"/>
    <cellStyle name="20 % – Zvýraznění3 76 2 2" xfId="10258"/>
    <cellStyle name="20 % – Zvýraznění3 76 3" xfId="1488"/>
    <cellStyle name="20 % – Zvýraznění3 76 3 2" xfId="10259"/>
    <cellStyle name="20 % – Zvýraznění3 76 4" xfId="1489"/>
    <cellStyle name="20 % – Zvýraznění3 76 4 2" xfId="10260"/>
    <cellStyle name="20 % – Zvýraznění3 76 5" xfId="1490"/>
    <cellStyle name="20 % – Zvýraznění3 76 5 2" xfId="10261"/>
    <cellStyle name="20 % – Zvýraznění3 76 6" xfId="15400"/>
    <cellStyle name="20 % – Zvýraznění3 76 7" xfId="7865"/>
    <cellStyle name="20 % – Zvýraznění3 77" xfId="1491"/>
    <cellStyle name="20 % – Zvýraznění3 77 2" xfId="1492"/>
    <cellStyle name="20 % – Zvýraznění3 77 2 2" xfId="10262"/>
    <cellStyle name="20 % – Zvýraznění3 77 3" xfId="1493"/>
    <cellStyle name="20 % – Zvýraznění3 77 3 2" xfId="10263"/>
    <cellStyle name="20 % – Zvýraznění3 77 4" xfId="1494"/>
    <cellStyle name="20 % – Zvýraznění3 77 4 2" xfId="10264"/>
    <cellStyle name="20 % – Zvýraznění3 77 5" xfId="1495"/>
    <cellStyle name="20 % – Zvýraznění3 77 5 2" xfId="10265"/>
    <cellStyle name="20 % – Zvýraznění3 77 6" xfId="15401"/>
    <cellStyle name="20 % – Zvýraznění3 77 7" xfId="7866"/>
    <cellStyle name="20 % – Zvýraznění3 78" xfId="1496"/>
    <cellStyle name="20 % – Zvýraznění3 78 2" xfId="1497"/>
    <cellStyle name="20 % – Zvýraznění3 78 2 2" xfId="10266"/>
    <cellStyle name="20 % – Zvýraznění3 78 3" xfId="1498"/>
    <cellStyle name="20 % – Zvýraznění3 78 3 2" xfId="10267"/>
    <cellStyle name="20 % – Zvýraznění3 78 4" xfId="1499"/>
    <cellStyle name="20 % – Zvýraznění3 78 4 2" xfId="10268"/>
    <cellStyle name="20 % – Zvýraznění3 78 5" xfId="1500"/>
    <cellStyle name="20 % – Zvýraznění3 78 5 2" xfId="10269"/>
    <cellStyle name="20 % – Zvýraznění3 78 6" xfId="15402"/>
    <cellStyle name="20 % – Zvýraznění3 78 7" xfId="7867"/>
    <cellStyle name="20 % – Zvýraznění3 79" xfId="1501"/>
    <cellStyle name="20 % – Zvýraznění3 79 2" xfId="1502"/>
    <cellStyle name="20 % – Zvýraznění3 79 2 2" xfId="10270"/>
    <cellStyle name="20 % – Zvýraznění3 79 3" xfId="1503"/>
    <cellStyle name="20 % – Zvýraznění3 79 3 2" xfId="10271"/>
    <cellStyle name="20 % – Zvýraznění3 79 4" xfId="1504"/>
    <cellStyle name="20 % – Zvýraznění3 79 4 2" xfId="10272"/>
    <cellStyle name="20 % – Zvýraznění3 79 5" xfId="1505"/>
    <cellStyle name="20 % – Zvýraznění3 79 5 2" xfId="10273"/>
    <cellStyle name="20 % – Zvýraznění3 79 6" xfId="15403"/>
    <cellStyle name="20 % – Zvýraznění3 79 7" xfId="7868"/>
    <cellStyle name="20 % – Zvýraznění3 8" xfId="1506"/>
    <cellStyle name="20 % – Zvýraznění3 8 2" xfId="1507"/>
    <cellStyle name="20 % – Zvýraznění3 8 2 2" xfId="10274"/>
    <cellStyle name="20 % – Zvýraznění3 8 3" xfId="1508"/>
    <cellStyle name="20 % – Zvýraznění3 8 3 2" xfId="10275"/>
    <cellStyle name="20 % – Zvýraznění3 8 4" xfId="1509"/>
    <cellStyle name="20 % – Zvýraznění3 8 4 2" xfId="10276"/>
    <cellStyle name="20 % – Zvýraznění3 8 5" xfId="1510"/>
    <cellStyle name="20 % – Zvýraznění3 8 5 2" xfId="10277"/>
    <cellStyle name="20 % – Zvýraznění3 8 6" xfId="15404"/>
    <cellStyle name="20 % – Zvýraznění3 8 7" xfId="7869"/>
    <cellStyle name="20 % – Zvýraznění3 80" xfId="1511"/>
    <cellStyle name="20 % – Zvýraznění3 80 2" xfId="1512"/>
    <cellStyle name="20 % – Zvýraznění3 80 2 2" xfId="10278"/>
    <cellStyle name="20 % – Zvýraznění3 80 3" xfId="1513"/>
    <cellStyle name="20 % – Zvýraznění3 80 3 2" xfId="10279"/>
    <cellStyle name="20 % – Zvýraznění3 80 4" xfId="1514"/>
    <cellStyle name="20 % – Zvýraznění3 80 4 2" xfId="10280"/>
    <cellStyle name="20 % – Zvýraznění3 80 5" xfId="1515"/>
    <cellStyle name="20 % – Zvýraznění3 80 5 2" xfId="10281"/>
    <cellStyle name="20 % – Zvýraznění3 80 6" xfId="15405"/>
    <cellStyle name="20 % – Zvýraznění3 80 7" xfId="7870"/>
    <cellStyle name="20 % – Zvýraznění3 81" xfId="1516"/>
    <cellStyle name="20 % – Zvýraznění3 81 2" xfId="1517"/>
    <cellStyle name="20 % – Zvýraznění3 81 2 2" xfId="10282"/>
    <cellStyle name="20 % – Zvýraznění3 81 3" xfId="1518"/>
    <cellStyle name="20 % – Zvýraznění3 81 3 2" xfId="10283"/>
    <cellStyle name="20 % – Zvýraznění3 81 4" xfId="1519"/>
    <cellStyle name="20 % – Zvýraznění3 81 4 2" xfId="10284"/>
    <cellStyle name="20 % – Zvýraznění3 81 5" xfId="1520"/>
    <cellStyle name="20 % – Zvýraznění3 81 5 2" xfId="10285"/>
    <cellStyle name="20 % – Zvýraznění3 81 6" xfId="15406"/>
    <cellStyle name="20 % – Zvýraznění3 81 7" xfId="7871"/>
    <cellStyle name="20 % – Zvýraznění3 82" xfId="1521"/>
    <cellStyle name="20 % – Zvýraznění3 82 2" xfId="1522"/>
    <cellStyle name="20 % – Zvýraznění3 82 2 2" xfId="10286"/>
    <cellStyle name="20 % – Zvýraznění3 82 3" xfId="1523"/>
    <cellStyle name="20 % – Zvýraznění3 82 3 2" xfId="10287"/>
    <cellStyle name="20 % – Zvýraznění3 82 4" xfId="1524"/>
    <cellStyle name="20 % – Zvýraznění3 82 4 2" xfId="10288"/>
    <cellStyle name="20 % – Zvýraznění3 82 5" xfId="1525"/>
    <cellStyle name="20 % – Zvýraznění3 82 5 2" xfId="10289"/>
    <cellStyle name="20 % – Zvýraznění3 82 6" xfId="15407"/>
    <cellStyle name="20 % – Zvýraznění3 82 7" xfId="7872"/>
    <cellStyle name="20 % – Zvýraznění3 83" xfId="1526"/>
    <cellStyle name="20 % – Zvýraznění3 83 2" xfId="1527"/>
    <cellStyle name="20 % – Zvýraznění3 83 2 2" xfId="10290"/>
    <cellStyle name="20 % – Zvýraznění3 83 3" xfId="1528"/>
    <cellStyle name="20 % – Zvýraznění3 83 3 2" xfId="10291"/>
    <cellStyle name="20 % – Zvýraznění3 83 4" xfId="1529"/>
    <cellStyle name="20 % – Zvýraznění3 83 4 2" xfId="10292"/>
    <cellStyle name="20 % – Zvýraznění3 83 5" xfId="1530"/>
    <cellStyle name="20 % – Zvýraznění3 83 5 2" xfId="10293"/>
    <cellStyle name="20 % – Zvýraznění3 83 6" xfId="15408"/>
    <cellStyle name="20 % – Zvýraznění3 83 7" xfId="7873"/>
    <cellStyle name="20 % – Zvýraznění3 84" xfId="1531"/>
    <cellStyle name="20 % – Zvýraznění3 84 2" xfId="1532"/>
    <cellStyle name="20 % – Zvýraznění3 84 2 2" xfId="10294"/>
    <cellStyle name="20 % – Zvýraznění3 84 3" xfId="1533"/>
    <cellStyle name="20 % – Zvýraznění3 84 3 2" xfId="10295"/>
    <cellStyle name="20 % – Zvýraznění3 84 4" xfId="1534"/>
    <cellStyle name="20 % – Zvýraznění3 84 4 2" xfId="10296"/>
    <cellStyle name="20 % – Zvýraznění3 84 5" xfId="1535"/>
    <cellStyle name="20 % – Zvýraznění3 84 5 2" xfId="10297"/>
    <cellStyle name="20 % – Zvýraznění3 84 6" xfId="15409"/>
    <cellStyle name="20 % – Zvýraznění3 84 7" xfId="7874"/>
    <cellStyle name="20 % – Zvýraznění3 85" xfId="1536"/>
    <cellStyle name="20 % – Zvýraznění3 85 2" xfId="1537"/>
    <cellStyle name="20 % – Zvýraznění3 85 2 2" xfId="10298"/>
    <cellStyle name="20 % – Zvýraznění3 85 3" xfId="1538"/>
    <cellStyle name="20 % – Zvýraznění3 85 3 2" xfId="10299"/>
    <cellStyle name="20 % – Zvýraznění3 85 4" xfId="1539"/>
    <cellStyle name="20 % – Zvýraznění3 85 4 2" xfId="10300"/>
    <cellStyle name="20 % – Zvýraznění3 85 5" xfId="1540"/>
    <cellStyle name="20 % – Zvýraznění3 85 5 2" xfId="10301"/>
    <cellStyle name="20 % – Zvýraznění3 85 6" xfId="15410"/>
    <cellStyle name="20 % – Zvýraznění3 85 7" xfId="7875"/>
    <cellStyle name="20 % – Zvýraznění3 86" xfId="1541"/>
    <cellStyle name="20 % – Zvýraznění3 86 2" xfId="1542"/>
    <cellStyle name="20 % – Zvýraznění3 86 2 2" xfId="10302"/>
    <cellStyle name="20 % – Zvýraznění3 86 3" xfId="1543"/>
    <cellStyle name="20 % – Zvýraznění3 86 3 2" xfId="10303"/>
    <cellStyle name="20 % – Zvýraznění3 86 4" xfId="1544"/>
    <cellStyle name="20 % – Zvýraznění3 86 4 2" xfId="10304"/>
    <cellStyle name="20 % – Zvýraznění3 86 5" xfId="1545"/>
    <cellStyle name="20 % – Zvýraznění3 86 5 2" xfId="10305"/>
    <cellStyle name="20 % – Zvýraznění3 86 6" xfId="15411"/>
    <cellStyle name="20 % – Zvýraznění3 86 7" xfId="7876"/>
    <cellStyle name="20 % – Zvýraznění3 87" xfId="1546"/>
    <cellStyle name="20 % – Zvýraznění3 87 2" xfId="1547"/>
    <cellStyle name="20 % – Zvýraznění3 87 2 2" xfId="10306"/>
    <cellStyle name="20 % – Zvýraznění3 87 3" xfId="1548"/>
    <cellStyle name="20 % – Zvýraznění3 87 3 2" xfId="10307"/>
    <cellStyle name="20 % – Zvýraznění3 87 4" xfId="1549"/>
    <cellStyle name="20 % – Zvýraznění3 87 4 2" xfId="10308"/>
    <cellStyle name="20 % – Zvýraznění3 87 5" xfId="1550"/>
    <cellStyle name="20 % – Zvýraznění3 87 5 2" xfId="10309"/>
    <cellStyle name="20 % – Zvýraznění3 87 6" xfId="15412"/>
    <cellStyle name="20 % – Zvýraznění3 87 7" xfId="7877"/>
    <cellStyle name="20 % – Zvýraznění3 88" xfId="1551"/>
    <cellStyle name="20 % – Zvýraznění3 88 2" xfId="1552"/>
    <cellStyle name="20 % – Zvýraznění3 88 2 2" xfId="10310"/>
    <cellStyle name="20 % – Zvýraznění3 88 3" xfId="1553"/>
    <cellStyle name="20 % – Zvýraznění3 88 3 2" xfId="10311"/>
    <cellStyle name="20 % – Zvýraznění3 88 4" xfId="1554"/>
    <cellStyle name="20 % – Zvýraznění3 88 4 2" xfId="10312"/>
    <cellStyle name="20 % – Zvýraznění3 88 5" xfId="1555"/>
    <cellStyle name="20 % – Zvýraznění3 88 5 2" xfId="10313"/>
    <cellStyle name="20 % – Zvýraznění3 88 6" xfId="15413"/>
    <cellStyle name="20 % – Zvýraznění3 88 7" xfId="7878"/>
    <cellStyle name="20 % – Zvýraznění3 89" xfId="1556"/>
    <cellStyle name="20 % – Zvýraznění3 89 2" xfId="1557"/>
    <cellStyle name="20 % – Zvýraznění3 89 2 2" xfId="10314"/>
    <cellStyle name="20 % – Zvýraznění3 89 3" xfId="1558"/>
    <cellStyle name="20 % – Zvýraznění3 89 3 2" xfId="10315"/>
    <cellStyle name="20 % – Zvýraznění3 89 4" xfId="1559"/>
    <cellStyle name="20 % – Zvýraznění3 89 4 2" xfId="10316"/>
    <cellStyle name="20 % – Zvýraznění3 89 5" xfId="1560"/>
    <cellStyle name="20 % – Zvýraznění3 89 5 2" xfId="10317"/>
    <cellStyle name="20 % – Zvýraznění3 89 6" xfId="15414"/>
    <cellStyle name="20 % – Zvýraznění3 89 7" xfId="7879"/>
    <cellStyle name="20 % – Zvýraznění3 9" xfId="1561"/>
    <cellStyle name="20 % – Zvýraznění3 9 2" xfId="1562"/>
    <cellStyle name="20 % – Zvýraznění3 9 2 2" xfId="10318"/>
    <cellStyle name="20 % – Zvýraznění3 9 3" xfId="1563"/>
    <cellStyle name="20 % – Zvýraznění3 9 3 2" xfId="10319"/>
    <cellStyle name="20 % – Zvýraznění3 9 4" xfId="1564"/>
    <cellStyle name="20 % – Zvýraznění3 9 4 2" xfId="10320"/>
    <cellStyle name="20 % – Zvýraznění3 9 5" xfId="1565"/>
    <cellStyle name="20 % – Zvýraznění3 9 5 2" xfId="10321"/>
    <cellStyle name="20 % – Zvýraznění3 9 6" xfId="15415"/>
    <cellStyle name="20 % – Zvýraznění3 9 7" xfId="7880"/>
    <cellStyle name="20 % – Zvýraznění3 90" xfId="1566"/>
    <cellStyle name="20 % – Zvýraznění3 90 2" xfId="1567"/>
    <cellStyle name="20 % – Zvýraznění3 90 2 2" xfId="10322"/>
    <cellStyle name="20 % – Zvýraznění3 90 3" xfId="1568"/>
    <cellStyle name="20 % – Zvýraznění3 90 3 2" xfId="10323"/>
    <cellStyle name="20 % – Zvýraznění3 90 4" xfId="1569"/>
    <cellStyle name="20 % – Zvýraznění3 90 4 2" xfId="10324"/>
    <cellStyle name="20 % – Zvýraznění3 90 5" xfId="1570"/>
    <cellStyle name="20 % – Zvýraznění3 90 5 2" xfId="10325"/>
    <cellStyle name="20 % – Zvýraznění3 90 6" xfId="15416"/>
    <cellStyle name="20 % – Zvýraznění3 90 7" xfId="7881"/>
    <cellStyle name="20 % – Zvýraznění3 91" xfId="1571"/>
    <cellStyle name="20 % – Zvýraznění3 91 2" xfId="1572"/>
    <cellStyle name="20 % – Zvýraznění3 91 2 2" xfId="10326"/>
    <cellStyle name="20 % – Zvýraznění3 91 3" xfId="1573"/>
    <cellStyle name="20 % – Zvýraznění3 91 3 2" xfId="10327"/>
    <cellStyle name="20 % – Zvýraznění3 91 4" xfId="1574"/>
    <cellStyle name="20 % – Zvýraznění3 91 4 2" xfId="10328"/>
    <cellStyle name="20 % – Zvýraznění3 91 5" xfId="1575"/>
    <cellStyle name="20 % – Zvýraznění3 91 5 2" xfId="10329"/>
    <cellStyle name="20 % – Zvýraznění3 91 6" xfId="15417"/>
    <cellStyle name="20 % – Zvýraznění3 91 7" xfId="7882"/>
    <cellStyle name="20 % – Zvýraznění3 92" xfId="1576"/>
    <cellStyle name="20 % – Zvýraznění3 92 2" xfId="1577"/>
    <cellStyle name="20 % – Zvýraznění3 92 2 2" xfId="10330"/>
    <cellStyle name="20 % – Zvýraznění3 92 3" xfId="1578"/>
    <cellStyle name="20 % – Zvýraznění3 92 3 2" xfId="10331"/>
    <cellStyle name="20 % – Zvýraznění3 92 4" xfId="1579"/>
    <cellStyle name="20 % – Zvýraznění3 92 4 2" xfId="10332"/>
    <cellStyle name="20 % – Zvýraznění3 92 5" xfId="1580"/>
    <cellStyle name="20 % – Zvýraznění3 92 5 2" xfId="10333"/>
    <cellStyle name="20 % – Zvýraznění3 92 6" xfId="15418"/>
    <cellStyle name="20 % – Zvýraznění3 92 7" xfId="7883"/>
    <cellStyle name="20 % – Zvýraznění3 93" xfId="1581"/>
    <cellStyle name="20 % – Zvýraznění3 93 2" xfId="1582"/>
    <cellStyle name="20 % – Zvýraznění3 93 2 2" xfId="10334"/>
    <cellStyle name="20 % – Zvýraznění3 93 3" xfId="1583"/>
    <cellStyle name="20 % – Zvýraznění3 93 3 2" xfId="10335"/>
    <cellStyle name="20 % – Zvýraznění3 93 4" xfId="1584"/>
    <cellStyle name="20 % – Zvýraznění3 93 4 2" xfId="10336"/>
    <cellStyle name="20 % – Zvýraznění3 93 5" xfId="1585"/>
    <cellStyle name="20 % – Zvýraznění3 93 5 2" xfId="10337"/>
    <cellStyle name="20 % – Zvýraznění3 93 6" xfId="15419"/>
    <cellStyle name="20 % – Zvýraznění3 93 7" xfId="7884"/>
    <cellStyle name="20 % – Zvýraznění3 94" xfId="1586"/>
    <cellStyle name="20 % – Zvýraznění3 94 2" xfId="1587"/>
    <cellStyle name="20 % – Zvýraznění3 94 2 2" xfId="10338"/>
    <cellStyle name="20 % – Zvýraznění3 94 3" xfId="1588"/>
    <cellStyle name="20 % – Zvýraznění3 94 3 2" xfId="10339"/>
    <cellStyle name="20 % – Zvýraznění3 94 4" xfId="1589"/>
    <cellStyle name="20 % – Zvýraznění3 94 4 2" xfId="10340"/>
    <cellStyle name="20 % – Zvýraznění3 94 5" xfId="1590"/>
    <cellStyle name="20 % – Zvýraznění3 94 5 2" xfId="10341"/>
    <cellStyle name="20 % – Zvýraznění3 94 6" xfId="15420"/>
    <cellStyle name="20 % – Zvýraznění3 94 7" xfId="7885"/>
    <cellStyle name="20 % – Zvýraznění3 95" xfId="1591"/>
    <cellStyle name="20 % – Zvýraznění3 95 2" xfId="1592"/>
    <cellStyle name="20 % – Zvýraznění3 95 2 2" xfId="10342"/>
    <cellStyle name="20 % – Zvýraznění3 95 3" xfId="1593"/>
    <cellStyle name="20 % – Zvýraznění3 95 3 2" xfId="10343"/>
    <cellStyle name="20 % – Zvýraznění3 95 4" xfId="1594"/>
    <cellStyle name="20 % – Zvýraznění3 95 4 2" xfId="10344"/>
    <cellStyle name="20 % – Zvýraznění3 95 5" xfId="1595"/>
    <cellStyle name="20 % – Zvýraznění3 95 5 2" xfId="10345"/>
    <cellStyle name="20 % – Zvýraznění3 95 6" xfId="15421"/>
    <cellStyle name="20 % – Zvýraznění3 95 7" xfId="7886"/>
    <cellStyle name="20 % – Zvýraznění3 96" xfId="1596"/>
    <cellStyle name="20 % – Zvýraznění3 96 2" xfId="1597"/>
    <cellStyle name="20 % – Zvýraznění3 96 2 2" xfId="10346"/>
    <cellStyle name="20 % – Zvýraznění3 96 3" xfId="1598"/>
    <cellStyle name="20 % – Zvýraznění3 96 3 2" xfId="10347"/>
    <cellStyle name="20 % – Zvýraznění3 96 4" xfId="1599"/>
    <cellStyle name="20 % – Zvýraznění3 96 4 2" xfId="10348"/>
    <cellStyle name="20 % – Zvýraznění3 96 5" xfId="1600"/>
    <cellStyle name="20 % – Zvýraznění3 96 5 2" xfId="10349"/>
    <cellStyle name="20 % – Zvýraznění3 96 6" xfId="15422"/>
    <cellStyle name="20 % – Zvýraznění3 96 7" xfId="7887"/>
    <cellStyle name="20 % – Zvýraznění3 97" xfId="1601"/>
    <cellStyle name="20 % – Zvýraznění3 97 2" xfId="1602"/>
    <cellStyle name="20 % – Zvýraznění3 97 2 2" xfId="10350"/>
    <cellStyle name="20 % – Zvýraznění3 97 3" xfId="1603"/>
    <cellStyle name="20 % – Zvýraznění3 97 3 2" xfId="10351"/>
    <cellStyle name="20 % – Zvýraznění3 97 4" xfId="1604"/>
    <cellStyle name="20 % – Zvýraznění3 97 4 2" xfId="10352"/>
    <cellStyle name="20 % – Zvýraznění3 97 5" xfId="1605"/>
    <cellStyle name="20 % – Zvýraznění3 97 5 2" xfId="10353"/>
    <cellStyle name="20 % – Zvýraznění3 97 6" xfId="15423"/>
    <cellStyle name="20 % – Zvýraznění3 97 7" xfId="7888"/>
    <cellStyle name="20 % – Zvýraznění3 98" xfId="1606"/>
    <cellStyle name="20 % – Zvýraznění3 98 2" xfId="1607"/>
    <cellStyle name="20 % – Zvýraznění3 98 2 2" xfId="10354"/>
    <cellStyle name="20 % – Zvýraznění3 98 3" xfId="1608"/>
    <cellStyle name="20 % – Zvýraznění3 98 3 2" xfId="10355"/>
    <cellStyle name="20 % – Zvýraznění3 98 4" xfId="1609"/>
    <cellStyle name="20 % – Zvýraznění3 98 4 2" xfId="10356"/>
    <cellStyle name="20 % – Zvýraznění3 98 5" xfId="1610"/>
    <cellStyle name="20 % – Zvýraznění3 98 5 2" xfId="10357"/>
    <cellStyle name="20 % – Zvýraznění3 98 6" xfId="15424"/>
    <cellStyle name="20 % – Zvýraznění3 98 7" xfId="7889"/>
    <cellStyle name="20 % – Zvýraznění3 99" xfId="1611"/>
    <cellStyle name="20 % – Zvýraznění3 99 2" xfId="1612"/>
    <cellStyle name="20 % – Zvýraznění3 99 2 2" xfId="10358"/>
    <cellStyle name="20 % – Zvýraznění3 99 3" xfId="1613"/>
    <cellStyle name="20 % – Zvýraznění3 99 3 2" xfId="10359"/>
    <cellStyle name="20 % – Zvýraznění3 99 4" xfId="1614"/>
    <cellStyle name="20 % – Zvýraznění3 99 4 2" xfId="10360"/>
    <cellStyle name="20 % – Zvýraznění3 99 5" xfId="1615"/>
    <cellStyle name="20 % – Zvýraznění3 99 5 2" xfId="10361"/>
    <cellStyle name="20 % – Zvýraznění3 99 6" xfId="15425"/>
    <cellStyle name="20 % – Zvýraznění3 99 7" xfId="7890"/>
    <cellStyle name="20 % – Zvýraznění4 10" xfId="1616"/>
    <cellStyle name="20 % – Zvýraznění4 10 2" xfId="1617"/>
    <cellStyle name="20 % – Zvýraznění4 10 2 2" xfId="10362"/>
    <cellStyle name="20 % – Zvýraznění4 10 3" xfId="1618"/>
    <cellStyle name="20 % – Zvýraznění4 10 3 2" xfId="10363"/>
    <cellStyle name="20 % – Zvýraznění4 10 4" xfId="1619"/>
    <cellStyle name="20 % – Zvýraznění4 10 4 2" xfId="10364"/>
    <cellStyle name="20 % – Zvýraznění4 10 5" xfId="1620"/>
    <cellStyle name="20 % – Zvýraznění4 10 5 2" xfId="10365"/>
    <cellStyle name="20 % – Zvýraznění4 10 6" xfId="15426"/>
    <cellStyle name="20 % – Zvýraznění4 10 7" xfId="7891"/>
    <cellStyle name="20 % – Zvýraznění4 100" xfId="1621"/>
    <cellStyle name="20 % – Zvýraznění4 100 2" xfId="1622"/>
    <cellStyle name="20 % – Zvýraznění4 100 2 2" xfId="10366"/>
    <cellStyle name="20 % – Zvýraznění4 100 3" xfId="1623"/>
    <cellStyle name="20 % – Zvýraznění4 100 3 2" xfId="10367"/>
    <cellStyle name="20 % – Zvýraznění4 100 4" xfId="1624"/>
    <cellStyle name="20 % – Zvýraznění4 100 4 2" xfId="10368"/>
    <cellStyle name="20 % – Zvýraznění4 100 5" xfId="1625"/>
    <cellStyle name="20 % – Zvýraznění4 100 5 2" xfId="10369"/>
    <cellStyle name="20 % – Zvýraznění4 100 6" xfId="15427"/>
    <cellStyle name="20 % – Zvýraznění4 100 7" xfId="7892"/>
    <cellStyle name="20 % – Zvýraznění4 101" xfId="1626"/>
    <cellStyle name="20 % – Zvýraznění4 101 2" xfId="1627"/>
    <cellStyle name="20 % – Zvýraznění4 101 2 2" xfId="10370"/>
    <cellStyle name="20 % – Zvýraznění4 101 3" xfId="1628"/>
    <cellStyle name="20 % – Zvýraznění4 101 3 2" xfId="10371"/>
    <cellStyle name="20 % – Zvýraznění4 101 4" xfId="1629"/>
    <cellStyle name="20 % – Zvýraznění4 101 4 2" xfId="10372"/>
    <cellStyle name="20 % – Zvýraznění4 101 5" xfId="1630"/>
    <cellStyle name="20 % – Zvýraznění4 101 5 2" xfId="10373"/>
    <cellStyle name="20 % – Zvýraznění4 101 6" xfId="15428"/>
    <cellStyle name="20 % – Zvýraznění4 101 7" xfId="7893"/>
    <cellStyle name="20 % – Zvýraznění4 102" xfId="1631"/>
    <cellStyle name="20 % – Zvýraznění4 102 2" xfId="1632"/>
    <cellStyle name="20 % – Zvýraznění4 102 2 2" xfId="10374"/>
    <cellStyle name="20 % – Zvýraznění4 102 3" xfId="1633"/>
    <cellStyle name="20 % – Zvýraznění4 102 3 2" xfId="10375"/>
    <cellStyle name="20 % – Zvýraznění4 102 4" xfId="1634"/>
    <cellStyle name="20 % – Zvýraznění4 102 4 2" xfId="10376"/>
    <cellStyle name="20 % – Zvýraznění4 102 5" xfId="1635"/>
    <cellStyle name="20 % – Zvýraznění4 102 5 2" xfId="10377"/>
    <cellStyle name="20 % – Zvýraznění4 102 6" xfId="15429"/>
    <cellStyle name="20 % – Zvýraznění4 102 7" xfId="7894"/>
    <cellStyle name="20 % – Zvýraznění4 103" xfId="1636"/>
    <cellStyle name="20 % – Zvýraznění4 103 2" xfId="1637"/>
    <cellStyle name="20 % – Zvýraznění4 103 2 2" xfId="10378"/>
    <cellStyle name="20 % – Zvýraznění4 103 3" xfId="1638"/>
    <cellStyle name="20 % – Zvýraznění4 103 3 2" xfId="10379"/>
    <cellStyle name="20 % – Zvýraznění4 103 4" xfId="1639"/>
    <cellStyle name="20 % – Zvýraznění4 103 4 2" xfId="10380"/>
    <cellStyle name="20 % – Zvýraznění4 103 5" xfId="1640"/>
    <cellStyle name="20 % – Zvýraznění4 103 5 2" xfId="10381"/>
    <cellStyle name="20 % – Zvýraznění4 103 6" xfId="15430"/>
    <cellStyle name="20 % – Zvýraznění4 103 7" xfId="7895"/>
    <cellStyle name="20 % – Zvýraznění4 104" xfId="1641"/>
    <cellStyle name="20 % – Zvýraznění4 104 2" xfId="1642"/>
    <cellStyle name="20 % – Zvýraznění4 104 2 2" xfId="10382"/>
    <cellStyle name="20 % – Zvýraznění4 104 3" xfId="1643"/>
    <cellStyle name="20 % – Zvýraznění4 104 3 2" xfId="10383"/>
    <cellStyle name="20 % – Zvýraznění4 104 4" xfId="1644"/>
    <cellStyle name="20 % – Zvýraznění4 104 4 2" xfId="10384"/>
    <cellStyle name="20 % – Zvýraznění4 104 5" xfId="1645"/>
    <cellStyle name="20 % – Zvýraznění4 104 5 2" xfId="10385"/>
    <cellStyle name="20 % – Zvýraznění4 104 6" xfId="15431"/>
    <cellStyle name="20 % – Zvýraznění4 104 7" xfId="7896"/>
    <cellStyle name="20 % – Zvýraznění4 105" xfId="1646"/>
    <cellStyle name="20 % – Zvýraznění4 105 2" xfId="1647"/>
    <cellStyle name="20 % – Zvýraznění4 105 2 2" xfId="10386"/>
    <cellStyle name="20 % – Zvýraznění4 105 3" xfId="1648"/>
    <cellStyle name="20 % – Zvýraznění4 105 3 2" xfId="10387"/>
    <cellStyle name="20 % – Zvýraznění4 105 4" xfId="1649"/>
    <cellStyle name="20 % – Zvýraznění4 105 4 2" xfId="10388"/>
    <cellStyle name="20 % – Zvýraznění4 105 5" xfId="1650"/>
    <cellStyle name="20 % – Zvýraznění4 105 5 2" xfId="10389"/>
    <cellStyle name="20 % – Zvýraznění4 105 6" xfId="15432"/>
    <cellStyle name="20 % – Zvýraznění4 105 7" xfId="7897"/>
    <cellStyle name="20 % – Zvýraznění4 106" xfId="1651"/>
    <cellStyle name="20 % – Zvýraznění4 106 2" xfId="1652"/>
    <cellStyle name="20 % – Zvýraznění4 106 2 2" xfId="10390"/>
    <cellStyle name="20 % – Zvýraznění4 106 3" xfId="1653"/>
    <cellStyle name="20 % – Zvýraznění4 106 3 2" xfId="10391"/>
    <cellStyle name="20 % – Zvýraznění4 106 4" xfId="1654"/>
    <cellStyle name="20 % – Zvýraznění4 106 4 2" xfId="10392"/>
    <cellStyle name="20 % – Zvýraznění4 106 5" xfId="1655"/>
    <cellStyle name="20 % – Zvýraznění4 106 5 2" xfId="10393"/>
    <cellStyle name="20 % – Zvýraznění4 106 6" xfId="15433"/>
    <cellStyle name="20 % – Zvýraznění4 106 7" xfId="7898"/>
    <cellStyle name="20 % – Zvýraznění4 107" xfId="1656"/>
    <cellStyle name="20 % – Zvýraznění4 107 2" xfId="1657"/>
    <cellStyle name="20 % – Zvýraznění4 107 2 2" xfId="10394"/>
    <cellStyle name="20 % – Zvýraznění4 107 3" xfId="1658"/>
    <cellStyle name="20 % – Zvýraznění4 107 3 2" xfId="10395"/>
    <cellStyle name="20 % – Zvýraznění4 107 4" xfId="1659"/>
    <cellStyle name="20 % – Zvýraznění4 107 4 2" xfId="10396"/>
    <cellStyle name="20 % – Zvýraznění4 107 5" xfId="1660"/>
    <cellStyle name="20 % – Zvýraznění4 107 5 2" xfId="10397"/>
    <cellStyle name="20 % – Zvýraznění4 107 6" xfId="15434"/>
    <cellStyle name="20 % – Zvýraznění4 107 7" xfId="7899"/>
    <cellStyle name="20 % – Zvýraznění4 108" xfId="1661"/>
    <cellStyle name="20 % – Zvýraznění4 108 2" xfId="1662"/>
    <cellStyle name="20 % – Zvýraznění4 108 2 2" xfId="10398"/>
    <cellStyle name="20 % – Zvýraznění4 108 3" xfId="1663"/>
    <cellStyle name="20 % – Zvýraznění4 108 3 2" xfId="10399"/>
    <cellStyle name="20 % – Zvýraznění4 108 4" xfId="1664"/>
    <cellStyle name="20 % – Zvýraznění4 108 4 2" xfId="10400"/>
    <cellStyle name="20 % – Zvýraznění4 108 5" xfId="1665"/>
    <cellStyle name="20 % – Zvýraznění4 108 5 2" xfId="10401"/>
    <cellStyle name="20 % – Zvýraznění4 108 6" xfId="15435"/>
    <cellStyle name="20 % – Zvýraznění4 108 7" xfId="7900"/>
    <cellStyle name="20 % – Zvýraznění4 11" xfId="1666"/>
    <cellStyle name="20 % – Zvýraznění4 11 2" xfId="1667"/>
    <cellStyle name="20 % – Zvýraznění4 11 2 2" xfId="10402"/>
    <cellStyle name="20 % – Zvýraznění4 11 3" xfId="1668"/>
    <cellStyle name="20 % – Zvýraznění4 11 3 2" xfId="10403"/>
    <cellStyle name="20 % – Zvýraznění4 11 4" xfId="1669"/>
    <cellStyle name="20 % – Zvýraznění4 11 4 2" xfId="10404"/>
    <cellStyle name="20 % – Zvýraznění4 11 5" xfId="1670"/>
    <cellStyle name="20 % – Zvýraznění4 11 5 2" xfId="10405"/>
    <cellStyle name="20 % – Zvýraznění4 11 6" xfId="15436"/>
    <cellStyle name="20 % – Zvýraznění4 11 7" xfId="7901"/>
    <cellStyle name="20 % – Zvýraznění4 12" xfId="1671"/>
    <cellStyle name="20 % – Zvýraznění4 12 2" xfId="1672"/>
    <cellStyle name="20 % – Zvýraznění4 12 2 2" xfId="10406"/>
    <cellStyle name="20 % – Zvýraznění4 12 3" xfId="1673"/>
    <cellStyle name="20 % – Zvýraznění4 12 3 2" xfId="10407"/>
    <cellStyle name="20 % – Zvýraznění4 12 4" xfId="1674"/>
    <cellStyle name="20 % – Zvýraznění4 12 4 2" xfId="10408"/>
    <cellStyle name="20 % – Zvýraznění4 12 5" xfId="1675"/>
    <cellStyle name="20 % – Zvýraznění4 12 5 2" xfId="10409"/>
    <cellStyle name="20 % – Zvýraznění4 12 6" xfId="15437"/>
    <cellStyle name="20 % – Zvýraznění4 12 7" xfId="7902"/>
    <cellStyle name="20 % – Zvýraznění4 13" xfId="1676"/>
    <cellStyle name="20 % – Zvýraznění4 13 2" xfId="1677"/>
    <cellStyle name="20 % – Zvýraznění4 13 2 2" xfId="10410"/>
    <cellStyle name="20 % – Zvýraznění4 13 3" xfId="1678"/>
    <cellStyle name="20 % – Zvýraznění4 13 3 2" xfId="10411"/>
    <cellStyle name="20 % – Zvýraznění4 13 4" xfId="1679"/>
    <cellStyle name="20 % – Zvýraznění4 13 4 2" xfId="10412"/>
    <cellStyle name="20 % – Zvýraznění4 13 5" xfId="1680"/>
    <cellStyle name="20 % – Zvýraznění4 13 5 2" xfId="10413"/>
    <cellStyle name="20 % – Zvýraznění4 13 6" xfId="15438"/>
    <cellStyle name="20 % – Zvýraznění4 13 7" xfId="7903"/>
    <cellStyle name="20 % – Zvýraznění4 14" xfId="1681"/>
    <cellStyle name="20 % – Zvýraznění4 14 2" xfId="1682"/>
    <cellStyle name="20 % – Zvýraznění4 14 2 2" xfId="10414"/>
    <cellStyle name="20 % – Zvýraznění4 14 3" xfId="1683"/>
    <cellStyle name="20 % – Zvýraznění4 14 3 2" xfId="10415"/>
    <cellStyle name="20 % – Zvýraznění4 14 4" xfId="1684"/>
    <cellStyle name="20 % – Zvýraznění4 14 4 2" xfId="10416"/>
    <cellStyle name="20 % – Zvýraznění4 14 5" xfId="1685"/>
    <cellStyle name="20 % – Zvýraznění4 14 5 2" xfId="10417"/>
    <cellStyle name="20 % – Zvýraznění4 14 6" xfId="15439"/>
    <cellStyle name="20 % – Zvýraznění4 14 7" xfId="7904"/>
    <cellStyle name="20 % – Zvýraznění4 15" xfId="1686"/>
    <cellStyle name="20 % – Zvýraznění4 15 2" xfId="1687"/>
    <cellStyle name="20 % – Zvýraznění4 15 2 2" xfId="10418"/>
    <cellStyle name="20 % – Zvýraznění4 15 3" xfId="1688"/>
    <cellStyle name="20 % – Zvýraznění4 15 3 2" xfId="10419"/>
    <cellStyle name="20 % – Zvýraznění4 15 4" xfId="1689"/>
    <cellStyle name="20 % – Zvýraznění4 15 4 2" xfId="10420"/>
    <cellStyle name="20 % – Zvýraznění4 15 5" xfId="1690"/>
    <cellStyle name="20 % – Zvýraznění4 15 5 2" xfId="10421"/>
    <cellStyle name="20 % – Zvýraznění4 15 6" xfId="15440"/>
    <cellStyle name="20 % – Zvýraznění4 15 7" xfId="7905"/>
    <cellStyle name="20 % – Zvýraznění4 16" xfId="1691"/>
    <cellStyle name="20 % – Zvýraznění4 16 2" xfId="1692"/>
    <cellStyle name="20 % – Zvýraznění4 16 2 2" xfId="10422"/>
    <cellStyle name="20 % – Zvýraznění4 16 3" xfId="1693"/>
    <cellStyle name="20 % – Zvýraznění4 16 3 2" xfId="10423"/>
    <cellStyle name="20 % – Zvýraznění4 16 4" xfId="1694"/>
    <cellStyle name="20 % – Zvýraznění4 16 4 2" xfId="10424"/>
    <cellStyle name="20 % – Zvýraznění4 16 5" xfId="1695"/>
    <cellStyle name="20 % – Zvýraznění4 16 5 2" xfId="10425"/>
    <cellStyle name="20 % – Zvýraznění4 16 6" xfId="15441"/>
    <cellStyle name="20 % – Zvýraznění4 16 7" xfId="7906"/>
    <cellStyle name="20 % – Zvýraznění4 17" xfId="1696"/>
    <cellStyle name="20 % – Zvýraznění4 17 2" xfId="1697"/>
    <cellStyle name="20 % – Zvýraznění4 17 2 2" xfId="10426"/>
    <cellStyle name="20 % – Zvýraznění4 17 3" xfId="1698"/>
    <cellStyle name="20 % – Zvýraznění4 17 3 2" xfId="10427"/>
    <cellStyle name="20 % – Zvýraznění4 17 4" xfId="1699"/>
    <cellStyle name="20 % – Zvýraznění4 17 4 2" xfId="10428"/>
    <cellStyle name="20 % – Zvýraznění4 17 5" xfId="1700"/>
    <cellStyle name="20 % – Zvýraznění4 17 5 2" xfId="10429"/>
    <cellStyle name="20 % – Zvýraznění4 17 6" xfId="15442"/>
    <cellStyle name="20 % – Zvýraznění4 17 7" xfId="7907"/>
    <cellStyle name="20 % – Zvýraznění4 18" xfId="1701"/>
    <cellStyle name="20 % – Zvýraznění4 18 2" xfId="1702"/>
    <cellStyle name="20 % – Zvýraznění4 18 2 2" xfId="10430"/>
    <cellStyle name="20 % – Zvýraznění4 18 3" xfId="1703"/>
    <cellStyle name="20 % – Zvýraznění4 18 3 2" xfId="10431"/>
    <cellStyle name="20 % – Zvýraznění4 18 4" xfId="1704"/>
    <cellStyle name="20 % – Zvýraznění4 18 4 2" xfId="10432"/>
    <cellStyle name="20 % – Zvýraznění4 18 5" xfId="1705"/>
    <cellStyle name="20 % – Zvýraznění4 18 5 2" xfId="10433"/>
    <cellStyle name="20 % – Zvýraznění4 18 6" xfId="15443"/>
    <cellStyle name="20 % – Zvýraznění4 18 7" xfId="7908"/>
    <cellStyle name="20 % – Zvýraznění4 19" xfId="1706"/>
    <cellStyle name="20 % – Zvýraznění4 19 2" xfId="1707"/>
    <cellStyle name="20 % – Zvýraznění4 19 2 2" xfId="10434"/>
    <cellStyle name="20 % – Zvýraznění4 19 3" xfId="1708"/>
    <cellStyle name="20 % – Zvýraznění4 19 3 2" xfId="10435"/>
    <cellStyle name="20 % – Zvýraznění4 19 4" xfId="1709"/>
    <cellStyle name="20 % – Zvýraznění4 19 4 2" xfId="10436"/>
    <cellStyle name="20 % – Zvýraznění4 19 5" xfId="1710"/>
    <cellStyle name="20 % – Zvýraznění4 19 5 2" xfId="10437"/>
    <cellStyle name="20 % – Zvýraznění4 19 6" xfId="15444"/>
    <cellStyle name="20 % – Zvýraznění4 19 7" xfId="7909"/>
    <cellStyle name="20 % – Zvýraznění4 2" xfId="1711"/>
    <cellStyle name="20 % – Zvýraznění4 2 2" xfId="1712"/>
    <cellStyle name="20 % – Zvýraznění4 2 2 2" xfId="10438"/>
    <cellStyle name="20 % – Zvýraznění4 2 3" xfId="1713"/>
    <cellStyle name="20 % – Zvýraznění4 2 3 2" xfId="10439"/>
    <cellStyle name="20 % – Zvýraznění4 2 4" xfId="1714"/>
    <cellStyle name="20 % – Zvýraznění4 2 4 2" xfId="10440"/>
    <cellStyle name="20 % – Zvýraznění4 2 5" xfId="1715"/>
    <cellStyle name="20 % – Zvýraznění4 2 5 2" xfId="10441"/>
    <cellStyle name="20 % – Zvýraznění4 2 6" xfId="15445"/>
    <cellStyle name="20 % – Zvýraznění4 2 7" xfId="7910"/>
    <cellStyle name="20 % – Zvýraznění4 20" xfId="1716"/>
    <cellStyle name="20 % – Zvýraznění4 20 2" xfId="1717"/>
    <cellStyle name="20 % – Zvýraznění4 20 2 2" xfId="10442"/>
    <cellStyle name="20 % – Zvýraznění4 20 3" xfId="1718"/>
    <cellStyle name="20 % – Zvýraznění4 20 3 2" xfId="10443"/>
    <cellStyle name="20 % – Zvýraznění4 20 4" xfId="1719"/>
    <cellStyle name="20 % – Zvýraznění4 20 4 2" xfId="10444"/>
    <cellStyle name="20 % – Zvýraznění4 20 5" xfId="1720"/>
    <cellStyle name="20 % – Zvýraznění4 20 5 2" xfId="10445"/>
    <cellStyle name="20 % – Zvýraznění4 20 6" xfId="15446"/>
    <cellStyle name="20 % – Zvýraznění4 20 7" xfId="7911"/>
    <cellStyle name="20 % – Zvýraznění4 21" xfId="1721"/>
    <cellStyle name="20 % – Zvýraznění4 21 2" xfId="1722"/>
    <cellStyle name="20 % – Zvýraznění4 21 2 2" xfId="10446"/>
    <cellStyle name="20 % – Zvýraznění4 21 3" xfId="1723"/>
    <cellStyle name="20 % – Zvýraznění4 21 3 2" xfId="10447"/>
    <cellStyle name="20 % – Zvýraznění4 21 4" xfId="1724"/>
    <cellStyle name="20 % – Zvýraznění4 21 4 2" xfId="10448"/>
    <cellStyle name="20 % – Zvýraznění4 21 5" xfId="1725"/>
    <cellStyle name="20 % – Zvýraznění4 21 5 2" xfId="10449"/>
    <cellStyle name="20 % – Zvýraznění4 21 6" xfId="15447"/>
    <cellStyle name="20 % – Zvýraznění4 21 7" xfId="7912"/>
    <cellStyle name="20 % – Zvýraznění4 22" xfId="1726"/>
    <cellStyle name="20 % – Zvýraznění4 22 2" xfId="1727"/>
    <cellStyle name="20 % – Zvýraznění4 22 2 2" xfId="10450"/>
    <cellStyle name="20 % – Zvýraznění4 22 3" xfId="1728"/>
    <cellStyle name="20 % – Zvýraznění4 22 3 2" xfId="10451"/>
    <cellStyle name="20 % – Zvýraznění4 22 4" xfId="1729"/>
    <cellStyle name="20 % – Zvýraznění4 22 4 2" xfId="10452"/>
    <cellStyle name="20 % – Zvýraznění4 22 5" xfId="1730"/>
    <cellStyle name="20 % – Zvýraznění4 22 5 2" xfId="10453"/>
    <cellStyle name="20 % – Zvýraznění4 22 6" xfId="15448"/>
    <cellStyle name="20 % – Zvýraznění4 22 7" xfId="7913"/>
    <cellStyle name="20 % – Zvýraznění4 23" xfId="1731"/>
    <cellStyle name="20 % – Zvýraznění4 23 2" xfId="1732"/>
    <cellStyle name="20 % – Zvýraznění4 23 2 2" xfId="10454"/>
    <cellStyle name="20 % – Zvýraznění4 23 3" xfId="1733"/>
    <cellStyle name="20 % – Zvýraznění4 23 3 2" xfId="10455"/>
    <cellStyle name="20 % – Zvýraznění4 23 4" xfId="1734"/>
    <cellStyle name="20 % – Zvýraznění4 23 4 2" xfId="10456"/>
    <cellStyle name="20 % – Zvýraznění4 23 5" xfId="1735"/>
    <cellStyle name="20 % – Zvýraznění4 23 5 2" xfId="10457"/>
    <cellStyle name="20 % – Zvýraznění4 23 6" xfId="15449"/>
    <cellStyle name="20 % – Zvýraznění4 23 7" xfId="7914"/>
    <cellStyle name="20 % – Zvýraznění4 24" xfId="1736"/>
    <cellStyle name="20 % – Zvýraznění4 24 2" xfId="1737"/>
    <cellStyle name="20 % – Zvýraznění4 24 2 2" xfId="10458"/>
    <cellStyle name="20 % – Zvýraznění4 24 3" xfId="1738"/>
    <cellStyle name="20 % – Zvýraznění4 24 3 2" xfId="10459"/>
    <cellStyle name="20 % – Zvýraznění4 24 4" xfId="1739"/>
    <cellStyle name="20 % – Zvýraznění4 24 4 2" xfId="10460"/>
    <cellStyle name="20 % – Zvýraznění4 24 5" xfId="1740"/>
    <cellStyle name="20 % – Zvýraznění4 24 5 2" xfId="10461"/>
    <cellStyle name="20 % – Zvýraznění4 24 6" xfId="15450"/>
    <cellStyle name="20 % – Zvýraznění4 24 7" xfId="7915"/>
    <cellStyle name="20 % – Zvýraznění4 25" xfId="1741"/>
    <cellStyle name="20 % – Zvýraznění4 25 2" xfId="1742"/>
    <cellStyle name="20 % – Zvýraznění4 25 2 2" xfId="10462"/>
    <cellStyle name="20 % – Zvýraznění4 25 3" xfId="1743"/>
    <cellStyle name="20 % – Zvýraznění4 25 3 2" xfId="10463"/>
    <cellStyle name="20 % – Zvýraznění4 25 4" xfId="1744"/>
    <cellStyle name="20 % – Zvýraznění4 25 4 2" xfId="10464"/>
    <cellStyle name="20 % – Zvýraznění4 25 5" xfId="1745"/>
    <cellStyle name="20 % – Zvýraznění4 25 5 2" xfId="10465"/>
    <cellStyle name="20 % – Zvýraznění4 25 6" xfId="15451"/>
    <cellStyle name="20 % – Zvýraznění4 25 7" xfId="7916"/>
    <cellStyle name="20 % – Zvýraznění4 26" xfId="1746"/>
    <cellStyle name="20 % – Zvýraznění4 26 2" xfId="1747"/>
    <cellStyle name="20 % – Zvýraznění4 26 2 2" xfId="10466"/>
    <cellStyle name="20 % – Zvýraznění4 26 3" xfId="1748"/>
    <cellStyle name="20 % – Zvýraznění4 26 3 2" xfId="10467"/>
    <cellStyle name="20 % – Zvýraznění4 26 4" xfId="1749"/>
    <cellStyle name="20 % – Zvýraznění4 26 4 2" xfId="10468"/>
    <cellStyle name="20 % – Zvýraznění4 26 5" xfId="1750"/>
    <cellStyle name="20 % – Zvýraznění4 26 5 2" xfId="10469"/>
    <cellStyle name="20 % – Zvýraznění4 26 6" xfId="15452"/>
    <cellStyle name="20 % – Zvýraznění4 26 7" xfId="7917"/>
    <cellStyle name="20 % – Zvýraznění4 27" xfId="1751"/>
    <cellStyle name="20 % – Zvýraznění4 27 2" xfId="1752"/>
    <cellStyle name="20 % – Zvýraznění4 27 2 2" xfId="10470"/>
    <cellStyle name="20 % – Zvýraznění4 27 3" xfId="1753"/>
    <cellStyle name="20 % – Zvýraznění4 27 3 2" xfId="10471"/>
    <cellStyle name="20 % – Zvýraznění4 27 4" xfId="1754"/>
    <cellStyle name="20 % – Zvýraznění4 27 4 2" xfId="10472"/>
    <cellStyle name="20 % – Zvýraznění4 27 5" xfId="1755"/>
    <cellStyle name="20 % – Zvýraznění4 27 5 2" xfId="10473"/>
    <cellStyle name="20 % – Zvýraznění4 27 6" xfId="15453"/>
    <cellStyle name="20 % – Zvýraznění4 27 7" xfId="7918"/>
    <cellStyle name="20 % – Zvýraznění4 28" xfId="1756"/>
    <cellStyle name="20 % – Zvýraznění4 28 2" xfId="1757"/>
    <cellStyle name="20 % – Zvýraznění4 28 2 2" xfId="10474"/>
    <cellStyle name="20 % – Zvýraznění4 28 3" xfId="1758"/>
    <cellStyle name="20 % – Zvýraznění4 28 3 2" xfId="10475"/>
    <cellStyle name="20 % – Zvýraznění4 28 4" xfId="1759"/>
    <cellStyle name="20 % – Zvýraznění4 28 4 2" xfId="10476"/>
    <cellStyle name="20 % – Zvýraznění4 28 5" xfId="1760"/>
    <cellStyle name="20 % – Zvýraznění4 28 5 2" xfId="10477"/>
    <cellStyle name="20 % – Zvýraznění4 28 6" xfId="15454"/>
    <cellStyle name="20 % – Zvýraznění4 28 7" xfId="7919"/>
    <cellStyle name="20 % – Zvýraznění4 29" xfId="1761"/>
    <cellStyle name="20 % – Zvýraznění4 29 2" xfId="1762"/>
    <cellStyle name="20 % – Zvýraznění4 29 2 2" xfId="10478"/>
    <cellStyle name="20 % – Zvýraznění4 29 3" xfId="1763"/>
    <cellStyle name="20 % – Zvýraznění4 29 3 2" xfId="10479"/>
    <cellStyle name="20 % – Zvýraznění4 29 4" xfId="1764"/>
    <cellStyle name="20 % – Zvýraznění4 29 4 2" xfId="10480"/>
    <cellStyle name="20 % – Zvýraznění4 29 5" xfId="1765"/>
    <cellStyle name="20 % – Zvýraznění4 29 5 2" xfId="10481"/>
    <cellStyle name="20 % – Zvýraznění4 29 6" xfId="15455"/>
    <cellStyle name="20 % – Zvýraznění4 29 7" xfId="7920"/>
    <cellStyle name="20 % – Zvýraznění4 3" xfId="1766"/>
    <cellStyle name="20 % – Zvýraznění4 3 2" xfId="1767"/>
    <cellStyle name="20 % – Zvýraznění4 3 2 2" xfId="10482"/>
    <cellStyle name="20 % – Zvýraznění4 3 3" xfId="1768"/>
    <cellStyle name="20 % – Zvýraznění4 3 3 2" xfId="10483"/>
    <cellStyle name="20 % – Zvýraznění4 3 4" xfId="1769"/>
    <cellStyle name="20 % – Zvýraznění4 3 4 2" xfId="10484"/>
    <cellStyle name="20 % – Zvýraznění4 3 5" xfId="1770"/>
    <cellStyle name="20 % – Zvýraznění4 3 5 2" xfId="10485"/>
    <cellStyle name="20 % – Zvýraznění4 3 6" xfId="15456"/>
    <cellStyle name="20 % – Zvýraznění4 3 7" xfId="7921"/>
    <cellStyle name="20 % – Zvýraznění4 30" xfId="1771"/>
    <cellStyle name="20 % – Zvýraznění4 30 2" xfId="1772"/>
    <cellStyle name="20 % – Zvýraznění4 30 2 2" xfId="10486"/>
    <cellStyle name="20 % – Zvýraznění4 30 3" xfId="1773"/>
    <cellStyle name="20 % – Zvýraznění4 30 3 2" xfId="10487"/>
    <cellStyle name="20 % – Zvýraznění4 30 4" xfId="1774"/>
    <cellStyle name="20 % – Zvýraznění4 30 4 2" xfId="10488"/>
    <cellStyle name="20 % – Zvýraznění4 30 5" xfId="1775"/>
    <cellStyle name="20 % – Zvýraznění4 30 5 2" xfId="10489"/>
    <cellStyle name="20 % – Zvýraznění4 30 6" xfId="15457"/>
    <cellStyle name="20 % – Zvýraznění4 30 7" xfId="7922"/>
    <cellStyle name="20 % – Zvýraznění4 31" xfId="1776"/>
    <cellStyle name="20 % – Zvýraznění4 31 2" xfId="1777"/>
    <cellStyle name="20 % – Zvýraznění4 31 2 2" xfId="10490"/>
    <cellStyle name="20 % – Zvýraznění4 31 3" xfId="1778"/>
    <cellStyle name="20 % – Zvýraznění4 31 3 2" xfId="10491"/>
    <cellStyle name="20 % – Zvýraznění4 31 4" xfId="1779"/>
    <cellStyle name="20 % – Zvýraznění4 31 4 2" xfId="10492"/>
    <cellStyle name="20 % – Zvýraznění4 31 5" xfId="1780"/>
    <cellStyle name="20 % – Zvýraznění4 31 5 2" xfId="10493"/>
    <cellStyle name="20 % – Zvýraznění4 31 6" xfId="15458"/>
    <cellStyle name="20 % – Zvýraznění4 31 7" xfId="7923"/>
    <cellStyle name="20 % – Zvýraznění4 32" xfId="1781"/>
    <cellStyle name="20 % – Zvýraznění4 32 2" xfId="1782"/>
    <cellStyle name="20 % – Zvýraznění4 32 2 2" xfId="10494"/>
    <cellStyle name="20 % – Zvýraznění4 32 3" xfId="1783"/>
    <cellStyle name="20 % – Zvýraznění4 32 3 2" xfId="10495"/>
    <cellStyle name="20 % – Zvýraznění4 32 4" xfId="1784"/>
    <cellStyle name="20 % – Zvýraznění4 32 4 2" xfId="10496"/>
    <cellStyle name="20 % – Zvýraznění4 32 5" xfId="1785"/>
    <cellStyle name="20 % – Zvýraznění4 32 5 2" xfId="10497"/>
    <cellStyle name="20 % – Zvýraznění4 32 6" xfId="15459"/>
    <cellStyle name="20 % – Zvýraznění4 32 7" xfId="7924"/>
    <cellStyle name="20 % – Zvýraznění4 33" xfId="1786"/>
    <cellStyle name="20 % – Zvýraznění4 33 2" xfId="1787"/>
    <cellStyle name="20 % – Zvýraznění4 33 2 2" xfId="10498"/>
    <cellStyle name="20 % – Zvýraznění4 33 3" xfId="1788"/>
    <cellStyle name="20 % – Zvýraznění4 33 3 2" xfId="10499"/>
    <cellStyle name="20 % – Zvýraznění4 33 4" xfId="1789"/>
    <cellStyle name="20 % – Zvýraznění4 33 4 2" xfId="10500"/>
    <cellStyle name="20 % – Zvýraznění4 33 5" xfId="1790"/>
    <cellStyle name="20 % – Zvýraznění4 33 5 2" xfId="10501"/>
    <cellStyle name="20 % – Zvýraznění4 33 6" xfId="15460"/>
    <cellStyle name="20 % – Zvýraznění4 33 7" xfId="7925"/>
    <cellStyle name="20 % – Zvýraznění4 34" xfId="1791"/>
    <cellStyle name="20 % – Zvýraznění4 34 2" xfId="1792"/>
    <cellStyle name="20 % – Zvýraznění4 34 2 2" xfId="10502"/>
    <cellStyle name="20 % – Zvýraznění4 34 3" xfId="1793"/>
    <cellStyle name="20 % – Zvýraznění4 34 3 2" xfId="10503"/>
    <cellStyle name="20 % – Zvýraznění4 34 4" xfId="1794"/>
    <cellStyle name="20 % – Zvýraznění4 34 4 2" xfId="10504"/>
    <cellStyle name="20 % – Zvýraznění4 34 5" xfId="1795"/>
    <cellStyle name="20 % – Zvýraznění4 34 5 2" xfId="10505"/>
    <cellStyle name="20 % – Zvýraznění4 34 6" xfId="15461"/>
    <cellStyle name="20 % – Zvýraznění4 34 7" xfId="7926"/>
    <cellStyle name="20 % – Zvýraznění4 35" xfId="1796"/>
    <cellStyle name="20 % – Zvýraznění4 35 2" xfId="1797"/>
    <cellStyle name="20 % – Zvýraznění4 35 2 2" xfId="10506"/>
    <cellStyle name="20 % – Zvýraznění4 35 3" xfId="1798"/>
    <cellStyle name="20 % – Zvýraznění4 35 3 2" xfId="10507"/>
    <cellStyle name="20 % – Zvýraznění4 35 4" xfId="1799"/>
    <cellStyle name="20 % – Zvýraznění4 35 4 2" xfId="10508"/>
    <cellStyle name="20 % – Zvýraznění4 35 5" xfId="1800"/>
    <cellStyle name="20 % – Zvýraznění4 35 5 2" xfId="10509"/>
    <cellStyle name="20 % – Zvýraznění4 35 6" xfId="15462"/>
    <cellStyle name="20 % – Zvýraznění4 35 7" xfId="7927"/>
    <cellStyle name="20 % – Zvýraznění4 36" xfId="1801"/>
    <cellStyle name="20 % – Zvýraznění4 36 2" xfId="1802"/>
    <cellStyle name="20 % – Zvýraznění4 36 2 2" xfId="10510"/>
    <cellStyle name="20 % – Zvýraznění4 36 3" xfId="1803"/>
    <cellStyle name="20 % – Zvýraznění4 36 3 2" xfId="10511"/>
    <cellStyle name="20 % – Zvýraznění4 36 4" xfId="1804"/>
    <cellStyle name="20 % – Zvýraznění4 36 4 2" xfId="10512"/>
    <cellStyle name="20 % – Zvýraznění4 36 5" xfId="1805"/>
    <cellStyle name="20 % – Zvýraznění4 36 5 2" xfId="10513"/>
    <cellStyle name="20 % – Zvýraznění4 36 6" xfId="15463"/>
    <cellStyle name="20 % – Zvýraznění4 36 7" xfId="7928"/>
    <cellStyle name="20 % – Zvýraznění4 37" xfId="1806"/>
    <cellStyle name="20 % – Zvýraznění4 37 2" xfId="1807"/>
    <cellStyle name="20 % – Zvýraznění4 37 2 2" xfId="10514"/>
    <cellStyle name="20 % – Zvýraznění4 37 3" xfId="1808"/>
    <cellStyle name="20 % – Zvýraznění4 37 3 2" xfId="10515"/>
    <cellStyle name="20 % – Zvýraznění4 37 4" xfId="1809"/>
    <cellStyle name="20 % – Zvýraznění4 37 4 2" xfId="10516"/>
    <cellStyle name="20 % – Zvýraznění4 37 5" xfId="1810"/>
    <cellStyle name="20 % – Zvýraznění4 37 5 2" xfId="10517"/>
    <cellStyle name="20 % – Zvýraznění4 37 6" xfId="15464"/>
    <cellStyle name="20 % – Zvýraznění4 37 7" xfId="7929"/>
    <cellStyle name="20 % – Zvýraznění4 38" xfId="1811"/>
    <cellStyle name="20 % – Zvýraznění4 38 2" xfId="1812"/>
    <cellStyle name="20 % – Zvýraznění4 38 2 2" xfId="10518"/>
    <cellStyle name="20 % – Zvýraznění4 38 3" xfId="1813"/>
    <cellStyle name="20 % – Zvýraznění4 38 3 2" xfId="10519"/>
    <cellStyle name="20 % – Zvýraznění4 38 4" xfId="1814"/>
    <cellStyle name="20 % – Zvýraznění4 38 4 2" xfId="10520"/>
    <cellStyle name="20 % – Zvýraznění4 38 5" xfId="1815"/>
    <cellStyle name="20 % – Zvýraznění4 38 5 2" xfId="10521"/>
    <cellStyle name="20 % – Zvýraznění4 38 6" xfId="15465"/>
    <cellStyle name="20 % – Zvýraznění4 38 7" xfId="7930"/>
    <cellStyle name="20 % – Zvýraznění4 39" xfId="1816"/>
    <cellStyle name="20 % – Zvýraznění4 39 2" xfId="1817"/>
    <cellStyle name="20 % – Zvýraznění4 39 2 2" xfId="10522"/>
    <cellStyle name="20 % – Zvýraznění4 39 3" xfId="1818"/>
    <cellStyle name="20 % – Zvýraznění4 39 3 2" xfId="10523"/>
    <cellStyle name="20 % – Zvýraznění4 39 4" xfId="1819"/>
    <cellStyle name="20 % – Zvýraznění4 39 4 2" xfId="10524"/>
    <cellStyle name="20 % – Zvýraznění4 39 5" xfId="1820"/>
    <cellStyle name="20 % – Zvýraznění4 39 5 2" xfId="10525"/>
    <cellStyle name="20 % – Zvýraznění4 39 6" xfId="15466"/>
    <cellStyle name="20 % – Zvýraznění4 39 7" xfId="7931"/>
    <cellStyle name="20 % – Zvýraznění4 4" xfId="1821"/>
    <cellStyle name="20 % – Zvýraznění4 4 2" xfId="1822"/>
    <cellStyle name="20 % – Zvýraznění4 4 2 2" xfId="10526"/>
    <cellStyle name="20 % – Zvýraznění4 4 3" xfId="1823"/>
    <cellStyle name="20 % – Zvýraznění4 4 3 2" xfId="10527"/>
    <cellStyle name="20 % – Zvýraznění4 4 4" xfId="1824"/>
    <cellStyle name="20 % – Zvýraznění4 4 4 2" xfId="10528"/>
    <cellStyle name="20 % – Zvýraznění4 4 5" xfId="1825"/>
    <cellStyle name="20 % – Zvýraznění4 4 5 2" xfId="10529"/>
    <cellStyle name="20 % – Zvýraznění4 4 6" xfId="15467"/>
    <cellStyle name="20 % – Zvýraznění4 4 7" xfId="7932"/>
    <cellStyle name="20 % – Zvýraznění4 40" xfId="1826"/>
    <cellStyle name="20 % – Zvýraznění4 40 2" xfId="1827"/>
    <cellStyle name="20 % – Zvýraznění4 40 2 2" xfId="10530"/>
    <cellStyle name="20 % – Zvýraznění4 40 3" xfId="1828"/>
    <cellStyle name="20 % – Zvýraznění4 40 3 2" xfId="10531"/>
    <cellStyle name="20 % – Zvýraznění4 40 4" xfId="1829"/>
    <cellStyle name="20 % – Zvýraznění4 40 4 2" xfId="10532"/>
    <cellStyle name="20 % – Zvýraznění4 40 5" xfId="1830"/>
    <cellStyle name="20 % – Zvýraznění4 40 5 2" xfId="10533"/>
    <cellStyle name="20 % – Zvýraznění4 40 6" xfId="15468"/>
    <cellStyle name="20 % – Zvýraznění4 40 7" xfId="7933"/>
    <cellStyle name="20 % – Zvýraznění4 41" xfId="1831"/>
    <cellStyle name="20 % – Zvýraznění4 41 2" xfId="1832"/>
    <cellStyle name="20 % – Zvýraznění4 41 2 2" xfId="10534"/>
    <cellStyle name="20 % – Zvýraznění4 41 3" xfId="1833"/>
    <cellStyle name="20 % – Zvýraznění4 41 3 2" xfId="10535"/>
    <cellStyle name="20 % – Zvýraznění4 41 4" xfId="1834"/>
    <cellStyle name="20 % – Zvýraznění4 41 4 2" xfId="10536"/>
    <cellStyle name="20 % – Zvýraznění4 41 5" xfId="1835"/>
    <cellStyle name="20 % – Zvýraznění4 41 5 2" xfId="10537"/>
    <cellStyle name="20 % – Zvýraznění4 41 6" xfId="15469"/>
    <cellStyle name="20 % – Zvýraznění4 41 7" xfId="7934"/>
    <cellStyle name="20 % – Zvýraznění4 42" xfId="1836"/>
    <cellStyle name="20 % – Zvýraznění4 42 2" xfId="1837"/>
    <cellStyle name="20 % – Zvýraznění4 42 2 2" xfId="10538"/>
    <cellStyle name="20 % – Zvýraznění4 42 3" xfId="1838"/>
    <cellStyle name="20 % – Zvýraznění4 42 3 2" xfId="10539"/>
    <cellStyle name="20 % – Zvýraznění4 42 4" xfId="1839"/>
    <cellStyle name="20 % – Zvýraznění4 42 4 2" xfId="10540"/>
    <cellStyle name="20 % – Zvýraznění4 42 5" xfId="1840"/>
    <cellStyle name="20 % – Zvýraznění4 42 5 2" xfId="10541"/>
    <cellStyle name="20 % – Zvýraznění4 42 6" xfId="15470"/>
    <cellStyle name="20 % – Zvýraznění4 42 7" xfId="7935"/>
    <cellStyle name="20 % – Zvýraznění4 43" xfId="1841"/>
    <cellStyle name="20 % – Zvýraznění4 43 2" xfId="1842"/>
    <cellStyle name="20 % – Zvýraznění4 43 2 2" xfId="10542"/>
    <cellStyle name="20 % – Zvýraznění4 43 3" xfId="1843"/>
    <cellStyle name="20 % – Zvýraznění4 43 3 2" xfId="10543"/>
    <cellStyle name="20 % – Zvýraznění4 43 4" xfId="1844"/>
    <cellStyle name="20 % – Zvýraznění4 43 4 2" xfId="10544"/>
    <cellStyle name="20 % – Zvýraznění4 43 5" xfId="1845"/>
    <cellStyle name="20 % – Zvýraznění4 43 5 2" xfId="10545"/>
    <cellStyle name="20 % – Zvýraznění4 43 6" xfId="15471"/>
    <cellStyle name="20 % – Zvýraznění4 43 7" xfId="7936"/>
    <cellStyle name="20 % – Zvýraznění4 44" xfId="1846"/>
    <cellStyle name="20 % – Zvýraznění4 44 2" xfId="1847"/>
    <cellStyle name="20 % – Zvýraznění4 44 2 2" xfId="10546"/>
    <cellStyle name="20 % – Zvýraznění4 44 3" xfId="1848"/>
    <cellStyle name="20 % – Zvýraznění4 44 3 2" xfId="10547"/>
    <cellStyle name="20 % – Zvýraznění4 44 4" xfId="1849"/>
    <cellStyle name="20 % – Zvýraznění4 44 4 2" xfId="10548"/>
    <cellStyle name="20 % – Zvýraznění4 44 5" xfId="1850"/>
    <cellStyle name="20 % – Zvýraznění4 44 5 2" xfId="10549"/>
    <cellStyle name="20 % – Zvýraznění4 44 6" xfId="15472"/>
    <cellStyle name="20 % – Zvýraznění4 44 7" xfId="7937"/>
    <cellStyle name="20 % – Zvýraznění4 45" xfId="1851"/>
    <cellStyle name="20 % – Zvýraznění4 45 2" xfId="1852"/>
    <cellStyle name="20 % – Zvýraznění4 45 2 2" xfId="10550"/>
    <cellStyle name="20 % – Zvýraznění4 45 3" xfId="1853"/>
    <cellStyle name="20 % – Zvýraznění4 45 3 2" xfId="10551"/>
    <cellStyle name="20 % – Zvýraznění4 45 4" xfId="1854"/>
    <cellStyle name="20 % – Zvýraznění4 45 4 2" xfId="10552"/>
    <cellStyle name="20 % – Zvýraznění4 45 5" xfId="1855"/>
    <cellStyle name="20 % – Zvýraznění4 45 5 2" xfId="10553"/>
    <cellStyle name="20 % – Zvýraznění4 45 6" xfId="15473"/>
    <cellStyle name="20 % – Zvýraznění4 45 7" xfId="7938"/>
    <cellStyle name="20 % – Zvýraznění4 46" xfId="1856"/>
    <cellStyle name="20 % – Zvýraznění4 46 2" xfId="1857"/>
    <cellStyle name="20 % – Zvýraznění4 46 2 2" xfId="10554"/>
    <cellStyle name="20 % – Zvýraznění4 46 3" xfId="1858"/>
    <cellStyle name="20 % – Zvýraznění4 46 3 2" xfId="10555"/>
    <cellStyle name="20 % – Zvýraznění4 46 4" xfId="1859"/>
    <cellStyle name="20 % – Zvýraznění4 46 4 2" xfId="10556"/>
    <cellStyle name="20 % – Zvýraznění4 46 5" xfId="1860"/>
    <cellStyle name="20 % – Zvýraznění4 46 5 2" xfId="10557"/>
    <cellStyle name="20 % – Zvýraznění4 46 6" xfId="15474"/>
    <cellStyle name="20 % – Zvýraznění4 46 7" xfId="7939"/>
    <cellStyle name="20 % – Zvýraznění4 47" xfId="1861"/>
    <cellStyle name="20 % – Zvýraznění4 47 2" xfId="1862"/>
    <cellStyle name="20 % – Zvýraznění4 47 2 2" xfId="10558"/>
    <cellStyle name="20 % – Zvýraznění4 47 3" xfId="1863"/>
    <cellStyle name="20 % – Zvýraznění4 47 3 2" xfId="10559"/>
    <cellStyle name="20 % – Zvýraznění4 47 4" xfId="1864"/>
    <cellStyle name="20 % – Zvýraznění4 47 4 2" xfId="10560"/>
    <cellStyle name="20 % – Zvýraznění4 47 5" xfId="1865"/>
    <cellStyle name="20 % – Zvýraznění4 47 5 2" xfId="10561"/>
    <cellStyle name="20 % – Zvýraznění4 47 6" xfId="15475"/>
    <cellStyle name="20 % – Zvýraznění4 47 7" xfId="7940"/>
    <cellStyle name="20 % – Zvýraznění4 48" xfId="1866"/>
    <cellStyle name="20 % – Zvýraznění4 48 2" xfId="1867"/>
    <cellStyle name="20 % – Zvýraznění4 48 2 2" xfId="10562"/>
    <cellStyle name="20 % – Zvýraznění4 48 3" xfId="1868"/>
    <cellStyle name="20 % – Zvýraznění4 48 3 2" xfId="10563"/>
    <cellStyle name="20 % – Zvýraznění4 48 4" xfId="1869"/>
    <cellStyle name="20 % – Zvýraznění4 48 4 2" xfId="10564"/>
    <cellStyle name="20 % – Zvýraznění4 48 5" xfId="1870"/>
    <cellStyle name="20 % – Zvýraznění4 48 5 2" xfId="10565"/>
    <cellStyle name="20 % – Zvýraznění4 48 6" xfId="15476"/>
    <cellStyle name="20 % – Zvýraznění4 48 7" xfId="7941"/>
    <cellStyle name="20 % – Zvýraznění4 49" xfId="1871"/>
    <cellStyle name="20 % – Zvýraznění4 49 2" xfId="1872"/>
    <cellStyle name="20 % – Zvýraznění4 49 2 2" xfId="10566"/>
    <cellStyle name="20 % – Zvýraznění4 49 3" xfId="1873"/>
    <cellStyle name="20 % – Zvýraznění4 49 3 2" xfId="10567"/>
    <cellStyle name="20 % – Zvýraznění4 49 4" xfId="1874"/>
    <cellStyle name="20 % – Zvýraznění4 49 4 2" xfId="10568"/>
    <cellStyle name="20 % – Zvýraznění4 49 5" xfId="1875"/>
    <cellStyle name="20 % – Zvýraznění4 49 5 2" xfId="10569"/>
    <cellStyle name="20 % – Zvýraznění4 49 6" xfId="15477"/>
    <cellStyle name="20 % – Zvýraznění4 49 7" xfId="7942"/>
    <cellStyle name="20 % – Zvýraznění4 5" xfId="1876"/>
    <cellStyle name="20 % – Zvýraznění4 5 2" xfId="1877"/>
    <cellStyle name="20 % – Zvýraznění4 5 2 2" xfId="10570"/>
    <cellStyle name="20 % – Zvýraznění4 5 3" xfId="1878"/>
    <cellStyle name="20 % – Zvýraznění4 5 3 2" xfId="10571"/>
    <cellStyle name="20 % – Zvýraznění4 5 4" xfId="1879"/>
    <cellStyle name="20 % – Zvýraznění4 5 4 2" xfId="10572"/>
    <cellStyle name="20 % – Zvýraznění4 5 5" xfId="1880"/>
    <cellStyle name="20 % – Zvýraznění4 5 5 2" xfId="10573"/>
    <cellStyle name="20 % – Zvýraznění4 5 6" xfId="15478"/>
    <cellStyle name="20 % – Zvýraznění4 5 7" xfId="7943"/>
    <cellStyle name="20 % – Zvýraznění4 50" xfId="1881"/>
    <cellStyle name="20 % – Zvýraznění4 50 2" xfId="1882"/>
    <cellStyle name="20 % – Zvýraznění4 50 2 2" xfId="10574"/>
    <cellStyle name="20 % – Zvýraznění4 50 3" xfId="1883"/>
    <cellStyle name="20 % – Zvýraznění4 50 3 2" xfId="10575"/>
    <cellStyle name="20 % – Zvýraznění4 50 4" xfId="1884"/>
    <cellStyle name="20 % – Zvýraznění4 50 4 2" xfId="10576"/>
    <cellStyle name="20 % – Zvýraznění4 50 5" xfId="1885"/>
    <cellStyle name="20 % – Zvýraznění4 50 5 2" xfId="10577"/>
    <cellStyle name="20 % – Zvýraznění4 50 6" xfId="15479"/>
    <cellStyle name="20 % – Zvýraznění4 50 7" xfId="7944"/>
    <cellStyle name="20 % – Zvýraznění4 51" xfId="1886"/>
    <cellStyle name="20 % – Zvýraznění4 51 2" xfId="1887"/>
    <cellStyle name="20 % – Zvýraznění4 51 2 2" xfId="10578"/>
    <cellStyle name="20 % – Zvýraznění4 51 3" xfId="1888"/>
    <cellStyle name="20 % – Zvýraznění4 51 3 2" xfId="10579"/>
    <cellStyle name="20 % – Zvýraznění4 51 4" xfId="1889"/>
    <cellStyle name="20 % – Zvýraznění4 51 4 2" xfId="10580"/>
    <cellStyle name="20 % – Zvýraznění4 51 5" xfId="1890"/>
    <cellStyle name="20 % – Zvýraznění4 51 5 2" xfId="10581"/>
    <cellStyle name="20 % – Zvýraznění4 51 6" xfId="15480"/>
    <cellStyle name="20 % – Zvýraznění4 51 7" xfId="7945"/>
    <cellStyle name="20 % – Zvýraznění4 52" xfId="1891"/>
    <cellStyle name="20 % – Zvýraznění4 52 2" xfId="1892"/>
    <cellStyle name="20 % – Zvýraznění4 52 2 2" xfId="10582"/>
    <cellStyle name="20 % – Zvýraznění4 52 3" xfId="1893"/>
    <cellStyle name="20 % – Zvýraznění4 52 3 2" xfId="10583"/>
    <cellStyle name="20 % – Zvýraznění4 52 4" xfId="1894"/>
    <cellStyle name="20 % – Zvýraznění4 52 4 2" xfId="10584"/>
    <cellStyle name="20 % – Zvýraznění4 52 5" xfId="1895"/>
    <cellStyle name="20 % – Zvýraznění4 52 5 2" xfId="10585"/>
    <cellStyle name="20 % – Zvýraznění4 52 6" xfId="15481"/>
    <cellStyle name="20 % – Zvýraznění4 52 7" xfId="7946"/>
    <cellStyle name="20 % – Zvýraznění4 53" xfId="1896"/>
    <cellStyle name="20 % – Zvýraznění4 53 2" xfId="1897"/>
    <cellStyle name="20 % – Zvýraznění4 53 2 2" xfId="10586"/>
    <cellStyle name="20 % – Zvýraznění4 53 3" xfId="1898"/>
    <cellStyle name="20 % – Zvýraznění4 53 3 2" xfId="10587"/>
    <cellStyle name="20 % – Zvýraznění4 53 4" xfId="1899"/>
    <cellStyle name="20 % – Zvýraznění4 53 4 2" xfId="10588"/>
    <cellStyle name="20 % – Zvýraznění4 53 5" xfId="1900"/>
    <cellStyle name="20 % – Zvýraznění4 53 5 2" xfId="10589"/>
    <cellStyle name="20 % – Zvýraznění4 53 6" xfId="15482"/>
    <cellStyle name="20 % – Zvýraznění4 53 7" xfId="7947"/>
    <cellStyle name="20 % – Zvýraznění4 54" xfId="1901"/>
    <cellStyle name="20 % – Zvýraznění4 54 2" xfId="1902"/>
    <cellStyle name="20 % – Zvýraznění4 54 2 2" xfId="10590"/>
    <cellStyle name="20 % – Zvýraznění4 54 3" xfId="1903"/>
    <cellStyle name="20 % – Zvýraznění4 54 3 2" xfId="10591"/>
    <cellStyle name="20 % – Zvýraznění4 54 4" xfId="1904"/>
    <cellStyle name="20 % – Zvýraznění4 54 4 2" xfId="10592"/>
    <cellStyle name="20 % – Zvýraznění4 54 5" xfId="1905"/>
    <cellStyle name="20 % – Zvýraznění4 54 5 2" xfId="10593"/>
    <cellStyle name="20 % – Zvýraznění4 54 6" xfId="15483"/>
    <cellStyle name="20 % – Zvýraznění4 54 7" xfId="7948"/>
    <cellStyle name="20 % – Zvýraznění4 55" xfId="1906"/>
    <cellStyle name="20 % – Zvýraznění4 55 2" xfId="1907"/>
    <cellStyle name="20 % – Zvýraznění4 55 2 2" xfId="10594"/>
    <cellStyle name="20 % – Zvýraznění4 55 3" xfId="1908"/>
    <cellStyle name="20 % – Zvýraznění4 55 3 2" xfId="10595"/>
    <cellStyle name="20 % – Zvýraznění4 55 4" xfId="1909"/>
    <cellStyle name="20 % – Zvýraznění4 55 4 2" xfId="10596"/>
    <cellStyle name="20 % – Zvýraznění4 55 5" xfId="1910"/>
    <cellStyle name="20 % – Zvýraznění4 55 5 2" xfId="10597"/>
    <cellStyle name="20 % – Zvýraznění4 55 6" xfId="15484"/>
    <cellStyle name="20 % – Zvýraznění4 55 7" xfId="7949"/>
    <cellStyle name="20 % – Zvýraznění4 56" xfId="1911"/>
    <cellStyle name="20 % – Zvýraznění4 56 2" xfId="1912"/>
    <cellStyle name="20 % – Zvýraznění4 56 2 2" xfId="10598"/>
    <cellStyle name="20 % – Zvýraznění4 56 3" xfId="1913"/>
    <cellStyle name="20 % – Zvýraznění4 56 3 2" xfId="10599"/>
    <cellStyle name="20 % – Zvýraznění4 56 4" xfId="1914"/>
    <cellStyle name="20 % – Zvýraznění4 56 4 2" xfId="10600"/>
    <cellStyle name="20 % – Zvýraznění4 56 5" xfId="1915"/>
    <cellStyle name="20 % – Zvýraznění4 56 5 2" xfId="10601"/>
    <cellStyle name="20 % – Zvýraznění4 56 6" xfId="15485"/>
    <cellStyle name="20 % – Zvýraznění4 56 7" xfId="7950"/>
    <cellStyle name="20 % – Zvýraznění4 57" xfId="1916"/>
    <cellStyle name="20 % – Zvýraznění4 57 2" xfId="1917"/>
    <cellStyle name="20 % – Zvýraznění4 57 2 2" xfId="10602"/>
    <cellStyle name="20 % – Zvýraznění4 57 3" xfId="1918"/>
    <cellStyle name="20 % – Zvýraznění4 57 3 2" xfId="10603"/>
    <cellStyle name="20 % – Zvýraznění4 57 4" xfId="1919"/>
    <cellStyle name="20 % – Zvýraznění4 57 4 2" xfId="10604"/>
    <cellStyle name="20 % – Zvýraznění4 57 5" xfId="1920"/>
    <cellStyle name="20 % – Zvýraznění4 57 5 2" xfId="10605"/>
    <cellStyle name="20 % – Zvýraznění4 57 6" xfId="15486"/>
    <cellStyle name="20 % – Zvýraznění4 57 7" xfId="7951"/>
    <cellStyle name="20 % – Zvýraznění4 58" xfId="1921"/>
    <cellStyle name="20 % – Zvýraznění4 58 2" xfId="1922"/>
    <cellStyle name="20 % – Zvýraznění4 58 2 2" xfId="10606"/>
    <cellStyle name="20 % – Zvýraznění4 58 3" xfId="1923"/>
    <cellStyle name="20 % – Zvýraznění4 58 3 2" xfId="10607"/>
    <cellStyle name="20 % – Zvýraznění4 58 4" xfId="1924"/>
    <cellStyle name="20 % – Zvýraznění4 58 4 2" xfId="10608"/>
    <cellStyle name="20 % – Zvýraznění4 58 5" xfId="1925"/>
    <cellStyle name="20 % – Zvýraznění4 58 5 2" xfId="10609"/>
    <cellStyle name="20 % – Zvýraznění4 58 6" xfId="15487"/>
    <cellStyle name="20 % – Zvýraznění4 58 7" xfId="7952"/>
    <cellStyle name="20 % – Zvýraznění4 59" xfId="1926"/>
    <cellStyle name="20 % – Zvýraznění4 59 2" xfId="1927"/>
    <cellStyle name="20 % – Zvýraznění4 59 2 2" xfId="10610"/>
    <cellStyle name="20 % – Zvýraznění4 59 3" xfId="1928"/>
    <cellStyle name="20 % – Zvýraznění4 59 3 2" xfId="10611"/>
    <cellStyle name="20 % – Zvýraznění4 59 4" xfId="1929"/>
    <cellStyle name="20 % – Zvýraznění4 59 4 2" xfId="10612"/>
    <cellStyle name="20 % – Zvýraznění4 59 5" xfId="1930"/>
    <cellStyle name="20 % – Zvýraznění4 59 5 2" xfId="10613"/>
    <cellStyle name="20 % – Zvýraznění4 59 6" xfId="15488"/>
    <cellStyle name="20 % – Zvýraznění4 59 7" xfId="7953"/>
    <cellStyle name="20 % – Zvýraznění4 6" xfId="1931"/>
    <cellStyle name="20 % – Zvýraznění4 6 2" xfId="1932"/>
    <cellStyle name="20 % – Zvýraznění4 6 2 2" xfId="10614"/>
    <cellStyle name="20 % – Zvýraznění4 6 3" xfId="1933"/>
    <cellStyle name="20 % – Zvýraznění4 6 3 2" xfId="10615"/>
    <cellStyle name="20 % – Zvýraznění4 6 4" xfId="1934"/>
    <cellStyle name="20 % – Zvýraznění4 6 4 2" xfId="10616"/>
    <cellStyle name="20 % – Zvýraznění4 6 5" xfId="1935"/>
    <cellStyle name="20 % – Zvýraznění4 6 5 2" xfId="10617"/>
    <cellStyle name="20 % – Zvýraznění4 6 6" xfId="15489"/>
    <cellStyle name="20 % – Zvýraznění4 6 7" xfId="7954"/>
    <cellStyle name="20 % – Zvýraznění4 60" xfId="1936"/>
    <cellStyle name="20 % – Zvýraznění4 60 2" xfId="1937"/>
    <cellStyle name="20 % – Zvýraznění4 60 2 2" xfId="10618"/>
    <cellStyle name="20 % – Zvýraznění4 60 3" xfId="1938"/>
    <cellStyle name="20 % – Zvýraznění4 60 3 2" xfId="10619"/>
    <cellStyle name="20 % – Zvýraznění4 60 4" xfId="1939"/>
    <cellStyle name="20 % – Zvýraznění4 60 4 2" xfId="10620"/>
    <cellStyle name="20 % – Zvýraznění4 60 5" xfId="1940"/>
    <cellStyle name="20 % – Zvýraznění4 60 5 2" xfId="10621"/>
    <cellStyle name="20 % – Zvýraznění4 60 6" xfId="15490"/>
    <cellStyle name="20 % – Zvýraznění4 60 7" xfId="7955"/>
    <cellStyle name="20 % – Zvýraznění4 61" xfId="1941"/>
    <cellStyle name="20 % – Zvýraznění4 61 2" xfId="1942"/>
    <cellStyle name="20 % – Zvýraznění4 61 2 2" xfId="10622"/>
    <cellStyle name="20 % – Zvýraznění4 61 3" xfId="1943"/>
    <cellStyle name="20 % – Zvýraznění4 61 3 2" xfId="10623"/>
    <cellStyle name="20 % – Zvýraznění4 61 4" xfId="1944"/>
    <cellStyle name="20 % – Zvýraznění4 61 4 2" xfId="10624"/>
    <cellStyle name="20 % – Zvýraznění4 61 5" xfId="1945"/>
    <cellStyle name="20 % – Zvýraznění4 61 5 2" xfId="10625"/>
    <cellStyle name="20 % – Zvýraznění4 61 6" xfId="15491"/>
    <cellStyle name="20 % – Zvýraznění4 61 7" xfId="7956"/>
    <cellStyle name="20 % – Zvýraznění4 62" xfId="1946"/>
    <cellStyle name="20 % – Zvýraznění4 62 2" xfId="1947"/>
    <cellStyle name="20 % – Zvýraznění4 62 2 2" xfId="10626"/>
    <cellStyle name="20 % – Zvýraznění4 62 3" xfId="1948"/>
    <cellStyle name="20 % – Zvýraznění4 62 3 2" xfId="10627"/>
    <cellStyle name="20 % – Zvýraznění4 62 4" xfId="1949"/>
    <cellStyle name="20 % – Zvýraznění4 62 4 2" xfId="10628"/>
    <cellStyle name="20 % – Zvýraznění4 62 5" xfId="1950"/>
    <cellStyle name="20 % – Zvýraznění4 62 5 2" xfId="10629"/>
    <cellStyle name="20 % – Zvýraznění4 62 6" xfId="15492"/>
    <cellStyle name="20 % – Zvýraznění4 62 7" xfId="7957"/>
    <cellStyle name="20 % – Zvýraznění4 63" xfId="1951"/>
    <cellStyle name="20 % – Zvýraznění4 63 2" xfId="1952"/>
    <cellStyle name="20 % – Zvýraznění4 63 2 2" xfId="10630"/>
    <cellStyle name="20 % – Zvýraznění4 63 3" xfId="1953"/>
    <cellStyle name="20 % – Zvýraznění4 63 3 2" xfId="10631"/>
    <cellStyle name="20 % – Zvýraznění4 63 4" xfId="1954"/>
    <cellStyle name="20 % – Zvýraznění4 63 4 2" xfId="10632"/>
    <cellStyle name="20 % – Zvýraznění4 63 5" xfId="1955"/>
    <cellStyle name="20 % – Zvýraznění4 63 5 2" xfId="10633"/>
    <cellStyle name="20 % – Zvýraznění4 63 6" xfId="15493"/>
    <cellStyle name="20 % – Zvýraznění4 63 7" xfId="7958"/>
    <cellStyle name="20 % – Zvýraznění4 64" xfId="1956"/>
    <cellStyle name="20 % – Zvýraznění4 64 2" xfId="1957"/>
    <cellStyle name="20 % – Zvýraznění4 64 2 2" xfId="10634"/>
    <cellStyle name="20 % – Zvýraznění4 64 3" xfId="1958"/>
    <cellStyle name="20 % – Zvýraznění4 64 3 2" xfId="10635"/>
    <cellStyle name="20 % – Zvýraznění4 64 4" xfId="1959"/>
    <cellStyle name="20 % – Zvýraznění4 64 4 2" xfId="10636"/>
    <cellStyle name="20 % – Zvýraznění4 64 5" xfId="1960"/>
    <cellStyle name="20 % – Zvýraznění4 64 5 2" xfId="10637"/>
    <cellStyle name="20 % – Zvýraznění4 64 6" xfId="15494"/>
    <cellStyle name="20 % – Zvýraznění4 64 7" xfId="7959"/>
    <cellStyle name="20 % – Zvýraznění4 65" xfId="1961"/>
    <cellStyle name="20 % – Zvýraznění4 65 2" xfId="1962"/>
    <cellStyle name="20 % – Zvýraznění4 65 2 2" xfId="10638"/>
    <cellStyle name="20 % – Zvýraznění4 65 3" xfId="1963"/>
    <cellStyle name="20 % – Zvýraznění4 65 3 2" xfId="10639"/>
    <cellStyle name="20 % – Zvýraznění4 65 4" xfId="1964"/>
    <cellStyle name="20 % – Zvýraznění4 65 4 2" xfId="10640"/>
    <cellStyle name="20 % – Zvýraznění4 65 5" xfId="1965"/>
    <cellStyle name="20 % – Zvýraznění4 65 5 2" xfId="10641"/>
    <cellStyle name="20 % – Zvýraznění4 65 6" xfId="15495"/>
    <cellStyle name="20 % – Zvýraznění4 65 7" xfId="7960"/>
    <cellStyle name="20 % – Zvýraznění4 66" xfId="1966"/>
    <cellStyle name="20 % – Zvýraznění4 66 2" xfId="1967"/>
    <cellStyle name="20 % – Zvýraznění4 66 2 2" xfId="10642"/>
    <cellStyle name="20 % – Zvýraznění4 66 3" xfId="1968"/>
    <cellStyle name="20 % – Zvýraznění4 66 3 2" xfId="10643"/>
    <cellStyle name="20 % – Zvýraznění4 66 4" xfId="1969"/>
    <cellStyle name="20 % – Zvýraznění4 66 4 2" xfId="10644"/>
    <cellStyle name="20 % – Zvýraznění4 66 5" xfId="1970"/>
    <cellStyle name="20 % – Zvýraznění4 66 5 2" xfId="10645"/>
    <cellStyle name="20 % – Zvýraznění4 66 6" xfId="15496"/>
    <cellStyle name="20 % – Zvýraznění4 66 7" xfId="7961"/>
    <cellStyle name="20 % – Zvýraznění4 67" xfId="1971"/>
    <cellStyle name="20 % – Zvýraznění4 67 2" xfId="1972"/>
    <cellStyle name="20 % – Zvýraznění4 67 2 2" xfId="10646"/>
    <cellStyle name="20 % – Zvýraznění4 67 3" xfId="1973"/>
    <cellStyle name="20 % – Zvýraznění4 67 3 2" xfId="10647"/>
    <cellStyle name="20 % – Zvýraznění4 67 4" xfId="1974"/>
    <cellStyle name="20 % – Zvýraznění4 67 4 2" xfId="10648"/>
    <cellStyle name="20 % – Zvýraznění4 67 5" xfId="1975"/>
    <cellStyle name="20 % – Zvýraznění4 67 5 2" xfId="10649"/>
    <cellStyle name="20 % – Zvýraznění4 67 6" xfId="15497"/>
    <cellStyle name="20 % – Zvýraznění4 67 7" xfId="7962"/>
    <cellStyle name="20 % – Zvýraznění4 68" xfId="1976"/>
    <cellStyle name="20 % – Zvýraznění4 68 2" xfId="1977"/>
    <cellStyle name="20 % – Zvýraznění4 68 2 2" xfId="10650"/>
    <cellStyle name="20 % – Zvýraznění4 68 3" xfId="1978"/>
    <cellStyle name="20 % – Zvýraznění4 68 3 2" xfId="10651"/>
    <cellStyle name="20 % – Zvýraznění4 68 4" xfId="1979"/>
    <cellStyle name="20 % – Zvýraznění4 68 4 2" xfId="10652"/>
    <cellStyle name="20 % – Zvýraznění4 68 5" xfId="1980"/>
    <cellStyle name="20 % – Zvýraznění4 68 5 2" xfId="10653"/>
    <cellStyle name="20 % – Zvýraznění4 68 6" xfId="15498"/>
    <cellStyle name="20 % – Zvýraznění4 68 7" xfId="7963"/>
    <cellStyle name="20 % – Zvýraznění4 69" xfId="1981"/>
    <cellStyle name="20 % – Zvýraznění4 69 2" xfId="1982"/>
    <cellStyle name="20 % – Zvýraznění4 69 2 2" xfId="10654"/>
    <cellStyle name="20 % – Zvýraznění4 69 3" xfId="1983"/>
    <cellStyle name="20 % – Zvýraznění4 69 3 2" xfId="10655"/>
    <cellStyle name="20 % – Zvýraznění4 69 4" xfId="1984"/>
    <cellStyle name="20 % – Zvýraznění4 69 4 2" xfId="10656"/>
    <cellStyle name="20 % – Zvýraznění4 69 5" xfId="1985"/>
    <cellStyle name="20 % – Zvýraznění4 69 5 2" xfId="10657"/>
    <cellStyle name="20 % – Zvýraznění4 69 6" xfId="15499"/>
    <cellStyle name="20 % – Zvýraznění4 69 7" xfId="7964"/>
    <cellStyle name="20 % – Zvýraznění4 7" xfId="1986"/>
    <cellStyle name="20 % – Zvýraznění4 7 2" xfId="1987"/>
    <cellStyle name="20 % – Zvýraznění4 7 2 2" xfId="10658"/>
    <cellStyle name="20 % – Zvýraznění4 7 3" xfId="1988"/>
    <cellStyle name="20 % – Zvýraznění4 7 3 2" xfId="10659"/>
    <cellStyle name="20 % – Zvýraznění4 7 4" xfId="1989"/>
    <cellStyle name="20 % – Zvýraznění4 7 4 2" xfId="10660"/>
    <cellStyle name="20 % – Zvýraznění4 7 5" xfId="1990"/>
    <cellStyle name="20 % – Zvýraznění4 7 5 2" xfId="10661"/>
    <cellStyle name="20 % – Zvýraznění4 7 6" xfId="15500"/>
    <cellStyle name="20 % – Zvýraznění4 7 7" xfId="7965"/>
    <cellStyle name="20 % – Zvýraznění4 70" xfId="1991"/>
    <cellStyle name="20 % – Zvýraznění4 70 2" xfId="1992"/>
    <cellStyle name="20 % – Zvýraznění4 70 2 2" xfId="10662"/>
    <cellStyle name="20 % – Zvýraznění4 70 3" xfId="1993"/>
    <cellStyle name="20 % – Zvýraznění4 70 3 2" xfId="10663"/>
    <cellStyle name="20 % – Zvýraznění4 70 4" xfId="1994"/>
    <cellStyle name="20 % – Zvýraznění4 70 4 2" xfId="10664"/>
    <cellStyle name="20 % – Zvýraznění4 70 5" xfId="1995"/>
    <cellStyle name="20 % – Zvýraznění4 70 5 2" xfId="10665"/>
    <cellStyle name="20 % – Zvýraznění4 70 6" xfId="15501"/>
    <cellStyle name="20 % – Zvýraznění4 70 7" xfId="7966"/>
    <cellStyle name="20 % – Zvýraznění4 71" xfId="1996"/>
    <cellStyle name="20 % – Zvýraznění4 71 2" xfId="1997"/>
    <cellStyle name="20 % – Zvýraznění4 71 2 2" xfId="10666"/>
    <cellStyle name="20 % – Zvýraznění4 71 3" xfId="1998"/>
    <cellStyle name="20 % – Zvýraznění4 71 3 2" xfId="10667"/>
    <cellStyle name="20 % – Zvýraznění4 71 4" xfId="1999"/>
    <cellStyle name="20 % – Zvýraznění4 71 4 2" xfId="10668"/>
    <cellStyle name="20 % – Zvýraznění4 71 5" xfId="2000"/>
    <cellStyle name="20 % – Zvýraznění4 71 5 2" xfId="10669"/>
    <cellStyle name="20 % – Zvýraznění4 71 6" xfId="15502"/>
    <cellStyle name="20 % – Zvýraznění4 71 7" xfId="7967"/>
    <cellStyle name="20 % – Zvýraznění4 72" xfId="2001"/>
    <cellStyle name="20 % – Zvýraznění4 72 2" xfId="2002"/>
    <cellStyle name="20 % – Zvýraznění4 72 2 2" xfId="10670"/>
    <cellStyle name="20 % – Zvýraznění4 72 3" xfId="2003"/>
    <cellStyle name="20 % – Zvýraznění4 72 3 2" xfId="10671"/>
    <cellStyle name="20 % – Zvýraznění4 72 4" xfId="2004"/>
    <cellStyle name="20 % – Zvýraznění4 72 4 2" xfId="10672"/>
    <cellStyle name="20 % – Zvýraznění4 72 5" xfId="2005"/>
    <cellStyle name="20 % – Zvýraznění4 72 5 2" xfId="10673"/>
    <cellStyle name="20 % – Zvýraznění4 72 6" xfId="15503"/>
    <cellStyle name="20 % – Zvýraznění4 72 7" xfId="7968"/>
    <cellStyle name="20 % – Zvýraznění4 73" xfId="2006"/>
    <cellStyle name="20 % – Zvýraznění4 73 2" xfId="2007"/>
    <cellStyle name="20 % – Zvýraznění4 73 2 2" xfId="10674"/>
    <cellStyle name="20 % – Zvýraznění4 73 3" xfId="2008"/>
    <cellStyle name="20 % – Zvýraznění4 73 3 2" xfId="10675"/>
    <cellStyle name="20 % – Zvýraznění4 73 4" xfId="2009"/>
    <cellStyle name="20 % – Zvýraznění4 73 4 2" xfId="10676"/>
    <cellStyle name="20 % – Zvýraznění4 73 5" xfId="2010"/>
    <cellStyle name="20 % – Zvýraznění4 73 5 2" xfId="10677"/>
    <cellStyle name="20 % – Zvýraznění4 73 6" xfId="15504"/>
    <cellStyle name="20 % – Zvýraznění4 73 7" xfId="7969"/>
    <cellStyle name="20 % – Zvýraznění4 74" xfId="2011"/>
    <cellStyle name="20 % – Zvýraznění4 74 2" xfId="2012"/>
    <cellStyle name="20 % – Zvýraznění4 74 2 2" xfId="10678"/>
    <cellStyle name="20 % – Zvýraznění4 74 3" xfId="2013"/>
    <cellStyle name="20 % – Zvýraznění4 74 3 2" xfId="10679"/>
    <cellStyle name="20 % – Zvýraznění4 74 4" xfId="2014"/>
    <cellStyle name="20 % – Zvýraznění4 74 4 2" xfId="10680"/>
    <cellStyle name="20 % – Zvýraznění4 74 5" xfId="2015"/>
    <cellStyle name="20 % – Zvýraznění4 74 5 2" xfId="10681"/>
    <cellStyle name="20 % – Zvýraznění4 74 6" xfId="15505"/>
    <cellStyle name="20 % – Zvýraznění4 74 7" xfId="7970"/>
    <cellStyle name="20 % – Zvýraznění4 75" xfId="2016"/>
    <cellStyle name="20 % – Zvýraznění4 75 2" xfId="2017"/>
    <cellStyle name="20 % – Zvýraznění4 75 2 2" xfId="10682"/>
    <cellStyle name="20 % – Zvýraznění4 75 3" xfId="2018"/>
    <cellStyle name="20 % – Zvýraznění4 75 3 2" xfId="10683"/>
    <cellStyle name="20 % – Zvýraznění4 75 4" xfId="2019"/>
    <cellStyle name="20 % – Zvýraznění4 75 4 2" xfId="10684"/>
    <cellStyle name="20 % – Zvýraznění4 75 5" xfId="2020"/>
    <cellStyle name="20 % – Zvýraznění4 75 5 2" xfId="10685"/>
    <cellStyle name="20 % – Zvýraznění4 75 6" xfId="15506"/>
    <cellStyle name="20 % – Zvýraznění4 75 7" xfId="7971"/>
    <cellStyle name="20 % – Zvýraznění4 76" xfId="2021"/>
    <cellStyle name="20 % – Zvýraznění4 76 2" xfId="2022"/>
    <cellStyle name="20 % – Zvýraznění4 76 2 2" xfId="10686"/>
    <cellStyle name="20 % – Zvýraznění4 76 3" xfId="2023"/>
    <cellStyle name="20 % – Zvýraznění4 76 3 2" xfId="10687"/>
    <cellStyle name="20 % – Zvýraznění4 76 4" xfId="2024"/>
    <cellStyle name="20 % – Zvýraznění4 76 4 2" xfId="10688"/>
    <cellStyle name="20 % – Zvýraznění4 76 5" xfId="2025"/>
    <cellStyle name="20 % – Zvýraznění4 76 5 2" xfId="10689"/>
    <cellStyle name="20 % – Zvýraznění4 76 6" xfId="15507"/>
    <cellStyle name="20 % – Zvýraznění4 76 7" xfId="7972"/>
    <cellStyle name="20 % – Zvýraznění4 77" xfId="2026"/>
    <cellStyle name="20 % – Zvýraznění4 77 2" xfId="2027"/>
    <cellStyle name="20 % – Zvýraznění4 77 2 2" xfId="10690"/>
    <cellStyle name="20 % – Zvýraznění4 77 3" xfId="2028"/>
    <cellStyle name="20 % – Zvýraznění4 77 3 2" xfId="10691"/>
    <cellStyle name="20 % – Zvýraznění4 77 4" xfId="2029"/>
    <cellStyle name="20 % – Zvýraznění4 77 4 2" xfId="10692"/>
    <cellStyle name="20 % – Zvýraznění4 77 5" xfId="2030"/>
    <cellStyle name="20 % – Zvýraznění4 77 5 2" xfId="10693"/>
    <cellStyle name="20 % – Zvýraznění4 77 6" xfId="15508"/>
    <cellStyle name="20 % – Zvýraznění4 77 7" xfId="7973"/>
    <cellStyle name="20 % – Zvýraznění4 78" xfId="2031"/>
    <cellStyle name="20 % – Zvýraznění4 78 2" xfId="2032"/>
    <cellStyle name="20 % – Zvýraznění4 78 2 2" xfId="10694"/>
    <cellStyle name="20 % – Zvýraznění4 78 3" xfId="2033"/>
    <cellStyle name="20 % – Zvýraznění4 78 3 2" xfId="10695"/>
    <cellStyle name="20 % – Zvýraznění4 78 4" xfId="2034"/>
    <cellStyle name="20 % – Zvýraznění4 78 4 2" xfId="10696"/>
    <cellStyle name="20 % – Zvýraznění4 78 5" xfId="2035"/>
    <cellStyle name="20 % – Zvýraznění4 78 5 2" xfId="10697"/>
    <cellStyle name="20 % – Zvýraznění4 78 6" xfId="15509"/>
    <cellStyle name="20 % – Zvýraznění4 78 7" xfId="7974"/>
    <cellStyle name="20 % – Zvýraznění4 79" xfId="2036"/>
    <cellStyle name="20 % – Zvýraznění4 79 2" xfId="2037"/>
    <cellStyle name="20 % – Zvýraznění4 79 2 2" xfId="10698"/>
    <cellStyle name="20 % – Zvýraznění4 79 3" xfId="2038"/>
    <cellStyle name="20 % – Zvýraznění4 79 3 2" xfId="10699"/>
    <cellStyle name="20 % – Zvýraznění4 79 4" xfId="2039"/>
    <cellStyle name="20 % – Zvýraznění4 79 4 2" xfId="10700"/>
    <cellStyle name="20 % – Zvýraznění4 79 5" xfId="2040"/>
    <cellStyle name="20 % – Zvýraznění4 79 5 2" xfId="10701"/>
    <cellStyle name="20 % – Zvýraznění4 79 6" xfId="15510"/>
    <cellStyle name="20 % – Zvýraznění4 79 7" xfId="7975"/>
    <cellStyle name="20 % – Zvýraznění4 8" xfId="2041"/>
    <cellStyle name="20 % – Zvýraznění4 8 2" xfId="2042"/>
    <cellStyle name="20 % – Zvýraznění4 8 2 2" xfId="10702"/>
    <cellStyle name="20 % – Zvýraznění4 8 3" xfId="2043"/>
    <cellStyle name="20 % – Zvýraznění4 8 3 2" xfId="10703"/>
    <cellStyle name="20 % – Zvýraznění4 8 4" xfId="2044"/>
    <cellStyle name="20 % – Zvýraznění4 8 4 2" xfId="10704"/>
    <cellStyle name="20 % – Zvýraznění4 8 5" xfId="2045"/>
    <cellStyle name="20 % – Zvýraznění4 8 5 2" xfId="10705"/>
    <cellStyle name="20 % – Zvýraznění4 8 6" xfId="15511"/>
    <cellStyle name="20 % – Zvýraznění4 8 7" xfId="7976"/>
    <cellStyle name="20 % – Zvýraznění4 80" xfId="2046"/>
    <cellStyle name="20 % – Zvýraznění4 80 2" xfId="2047"/>
    <cellStyle name="20 % – Zvýraznění4 80 2 2" xfId="10706"/>
    <cellStyle name="20 % – Zvýraznění4 80 3" xfId="2048"/>
    <cellStyle name="20 % – Zvýraznění4 80 3 2" xfId="10707"/>
    <cellStyle name="20 % – Zvýraznění4 80 4" xfId="2049"/>
    <cellStyle name="20 % – Zvýraznění4 80 4 2" xfId="10708"/>
    <cellStyle name="20 % – Zvýraznění4 80 5" xfId="2050"/>
    <cellStyle name="20 % – Zvýraznění4 80 5 2" xfId="10709"/>
    <cellStyle name="20 % – Zvýraznění4 80 6" xfId="15512"/>
    <cellStyle name="20 % – Zvýraznění4 80 7" xfId="7977"/>
    <cellStyle name="20 % – Zvýraznění4 81" xfId="2051"/>
    <cellStyle name="20 % – Zvýraznění4 81 2" xfId="2052"/>
    <cellStyle name="20 % – Zvýraznění4 81 2 2" xfId="10710"/>
    <cellStyle name="20 % – Zvýraznění4 81 3" xfId="2053"/>
    <cellStyle name="20 % – Zvýraznění4 81 3 2" xfId="10711"/>
    <cellStyle name="20 % – Zvýraznění4 81 4" xfId="2054"/>
    <cellStyle name="20 % – Zvýraznění4 81 4 2" xfId="10712"/>
    <cellStyle name="20 % – Zvýraznění4 81 5" xfId="2055"/>
    <cellStyle name="20 % – Zvýraznění4 81 5 2" xfId="10713"/>
    <cellStyle name="20 % – Zvýraznění4 81 6" xfId="15513"/>
    <cellStyle name="20 % – Zvýraznění4 81 7" xfId="7978"/>
    <cellStyle name="20 % – Zvýraznění4 82" xfId="2056"/>
    <cellStyle name="20 % – Zvýraznění4 82 2" xfId="2057"/>
    <cellStyle name="20 % – Zvýraznění4 82 2 2" xfId="10714"/>
    <cellStyle name="20 % – Zvýraznění4 82 3" xfId="2058"/>
    <cellStyle name="20 % – Zvýraznění4 82 3 2" xfId="10715"/>
    <cellStyle name="20 % – Zvýraznění4 82 4" xfId="2059"/>
    <cellStyle name="20 % – Zvýraznění4 82 4 2" xfId="10716"/>
    <cellStyle name="20 % – Zvýraznění4 82 5" xfId="2060"/>
    <cellStyle name="20 % – Zvýraznění4 82 5 2" xfId="10717"/>
    <cellStyle name="20 % – Zvýraznění4 82 6" xfId="15514"/>
    <cellStyle name="20 % – Zvýraznění4 82 7" xfId="7979"/>
    <cellStyle name="20 % – Zvýraznění4 83" xfId="2061"/>
    <cellStyle name="20 % – Zvýraznění4 83 2" xfId="2062"/>
    <cellStyle name="20 % – Zvýraznění4 83 2 2" xfId="10718"/>
    <cellStyle name="20 % – Zvýraznění4 83 3" xfId="2063"/>
    <cellStyle name="20 % – Zvýraznění4 83 3 2" xfId="10719"/>
    <cellStyle name="20 % – Zvýraznění4 83 4" xfId="2064"/>
    <cellStyle name="20 % – Zvýraznění4 83 4 2" xfId="10720"/>
    <cellStyle name="20 % – Zvýraznění4 83 5" xfId="2065"/>
    <cellStyle name="20 % – Zvýraznění4 83 5 2" xfId="10721"/>
    <cellStyle name="20 % – Zvýraznění4 83 6" xfId="15515"/>
    <cellStyle name="20 % – Zvýraznění4 83 7" xfId="7980"/>
    <cellStyle name="20 % – Zvýraznění4 84" xfId="2066"/>
    <cellStyle name="20 % – Zvýraznění4 84 2" xfId="2067"/>
    <cellStyle name="20 % – Zvýraznění4 84 2 2" xfId="10722"/>
    <cellStyle name="20 % – Zvýraznění4 84 3" xfId="2068"/>
    <cellStyle name="20 % – Zvýraznění4 84 3 2" xfId="10723"/>
    <cellStyle name="20 % – Zvýraznění4 84 4" xfId="2069"/>
    <cellStyle name="20 % – Zvýraznění4 84 4 2" xfId="10724"/>
    <cellStyle name="20 % – Zvýraznění4 84 5" xfId="2070"/>
    <cellStyle name="20 % – Zvýraznění4 84 5 2" xfId="10725"/>
    <cellStyle name="20 % – Zvýraznění4 84 6" xfId="15516"/>
    <cellStyle name="20 % – Zvýraznění4 84 7" xfId="7981"/>
    <cellStyle name="20 % – Zvýraznění4 85" xfId="2071"/>
    <cellStyle name="20 % – Zvýraznění4 85 2" xfId="2072"/>
    <cellStyle name="20 % – Zvýraznění4 85 2 2" xfId="10726"/>
    <cellStyle name="20 % – Zvýraznění4 85 3" xfId="2073"/>
    <cellStyle name="20 % – Zvýraznění4 85 3 2" xfId="10727"/>
    <cellStyle name="20 % – Zvýraznění4 85 4" xfId="2074"/>
    <cellStyle name="20 % – Zvýraznění4 85 4 2" xfId="10728"/>
    <cellStyle name="20 % – Zvýraznění4 85 5" xfId="2075"/>
    <cellStyle name="20 % – Zvýraznění4 85 5 2" xfId="10729"/>
    <cellStyle name="20 % – Zvýraznění4 85 6" xfId="15517"/>
    <cellStyle name="20 % – Zvýraznění4 85 7" xfId="7982"/>
    <cellStyle name="20 % – Zvýraznění4 86" xfId="2076"/>
    <cellStyle name="20 % – Zvýraznění4 86 2" xfId="2077"/>
    <cellStyle name="20 % – Zvýraznění4 86 2 2" xfId="10730"/>
    <cellStyle name="20 % – Zvýraznění4 86 3" xfId="2078"/>
    <cellStyle name="20 % – Zvýraznění4 86 3 2" xfId="10731"/>
    <cellStyle name="20 % – Zvýraznění4 86 4" xfId="2079"/>
    <cellStyle name="20 % – Zvýraznění4 86 4 2" xfId="10732"/>
    <cellStyle name="20 % – Zvýraznění4 86 5" xfId="2080"/>
    <cellStyle name="20 % – Zvýraznění4 86 5 2" xfId="10733"/>
    <cellStyle name="20 % – Zvýraznění4 86 6" xfId="15518"/>
    <cellStyle name="20 % – Zvýraznění4 86 7" xfId="7983"/>
    <cellStyle name="20 % – Zvýraznění4 87" xfId="2081"/>
    <cellStyle name="20 % – Zvýraznění4 87 2" xfId="2082"/>
    <cellStyle name="20 % – Zvýraznění4 87 2 2" xfId="10734"/>
    <cellStyle name="20 % – Zvýraznění4 87 3" xfId="2083"/>
    <cellStyle name="20 % – Zvýraznění4 87 3 2" xfId="10735"/>
    <cellStyle name="20 % – Zvýraznění4 87 4" xfId="2084"/>
    <cellStyle name="20 % – Zvýraznění4 87 4 2" xfId="10736"/>
    <cellStyle name="20 % – Zvýraznění4 87 5" xfId="2085"/>
    <cellStyle name="20 % – Zvýraznění4 87 5 2" xfId="10737"/>
    <cellStyle name="20 % – Zvýraznění4 87 6" xfId="15519"/>
    <cellStyle name="20 % – Zvýraznění4 87 7" xfId="7984"/>
    <cellStyle name="20 % – Zvýraznění4 88" xfId="2086"/>
    <cellStyle name="20 % – Zvýraznění4 88 2" xfId="2087"/>
    <cellStyle name="20 % – Zvýraznění4 88 2 2" xfId="10738"/>
    <cellStyle name="20 % – Zvýraznění4 88 3" xfId="2088"/>
    <cellStyle name="20 % – Zvýraznění4 88 3 2" xfId="10739"/>
    <cellStyle name="20 % – Zvýraznění4 88 4" xfId="2089"/>
    <cellStyle name="20 % – Zvýraznění4 88 4 2" xfId="10740"/>
    <cellStyle name="20 % – Zvýraznění4 88 5" xfId="2090"/>
    <cellStyle name="20 % – Zvýraznění4 88 5 2" xfId="10741"/>
    <cellStyle name="20 % – Zvýraznění4 88 6" xfId="15520"/>
    <cellStyle name="20 % – Zvýraznění4 88 7" xfId="7985"/>
    <cellStyle name="20 % – Zvýraznění4 89" xfId="2091"/>
    <cellStyle name="20 % – Zvýraznění4 89 2" xfId="2092"/>
    <cellStyle name="20 % – Zvýraznění4 89 2 2" xfId="10742"/>
    <cellStyle name="20 % – Zvýraznění4 89 3" xfId="2093"/>
    <cellStyle name="20 % – Zvýraznění4 89 3 2" xfId="10743"/>
    <cellStyle name="20 % – Zvýraznění4 89 4" xfId="2094"/>
    <cellStyle name="20 % – Zvýraznění4 89 4 2" xfId="10744"/>
    <cellStyle name="20 % – Zvýraznění4 89 5" xfId="2095"/>
    <cellStyle name="20 % – Zvýraznění4 89 5 2" xfId="10745"/>
    <cellStyle name="20 % – Zvýraznění4 89 6" xfId="15521"/>
    <cellStyle name="20 % – Zvýraznění4 89 7" xfId="7986"/>
    <cellStyle name="20 % – Zvýraznění4 9" xfId="2096"/>
    <cellStyle name="20 % – Zvýraznění4 9 2" xfId="2097"/>
    <cellStyle name="20 % – Zvýraznění4 9 2 2" xfId="10746"/>
    <cellStyle name="20 % – Zvýraznění4 9 3" xfId="2098"/>
    <cellStyle name="20 % – Zvýraznění4 9 3 2" xfId="10747"/>
    <cellStyle name="20 % – Zvýraznění4 9 4" xfId="2099"/>
    <cellStyle name="20 % – Zvýraznění4 9 4 2" xfId="10748"/>
    <cellStyle name="20 % – Zvýraznění4 9 5" xfId="2100"/>
    <cellStyle name="20 % – Zvýraznění4 9 5 2" xfId="10749"/>
    <cellStyle name="20 % – Zvýraznění4 9 6" xfId="15522"/>
    <cellStyle name="20 % – Zvýraznění4 9 7" xfId="7987"/>
    <cellStyle name="20 % – Zvýraznění4 90" xfId="2101"/>
    <cellStyle name="20 % – Zvýraznění4 90 2" xfId="2102"/>
    <cellStyle name="20 % – Zvýraznění4 90 2 2" xfId="10750"/>
    <cellStyle name="20 % – Zvýraznění4 90 3" xfId="2103"/>
    <cellStyle name="20 % – Zvýraznění4 90 3 2" xfId="10751"/>
    <cellStyle name="20 % – Zvýraznění4 90 4" xfId="2104"/>
    <cellStyle name="20 % – Zvýraznění4 90 4 2" xfId="10752"/>
    <cellStyle name="20 % – Zvýraznění4 90 5" xfId="2105"/>
    <cellStyle name="20 % – Zvýraznění4 90 5 2" xfId="10753"/>
    <cellStyle name="20 % – Zvýraznění4 90 6" xfId="15523"/>
    <cellStyle name="20 % – Zvýraznění4 90 7" xfId="7988"/>
    <cellStyle name="20 % – Zvýraznění4 91" xfId="2106"/>
    <cellStyle name="20 % – Zvýraznění4 91 2" xfId="2107"/>
    <cellStyle name="20 % – Zvýraznění4 91 2 2" xfId="10754"/>
    <cellStyle name="20 % – Zvýraznění4 91 3" xfId="2108"/>
    <cellStyle name="20 % – Zvýraznění4 91 3 2" xfId="10755"/>
    <cellStyle name="20 % – Zvýraznění4 91 4" xfId="2109"/>
    <cellStyle name="20 % – Zvýraznění4 91 4 2" xfId="10756"/>
    <cellStyle name="20 % – Zvýraznění4 91 5" xfId="2110"/>
    <cellStyle name="20 % – Zvýraznění4 91 5 2" xfId="10757"/>
    <cellStyle name="20 % – Zvýraznění4 91 6" xfId="15524"/>
    <cellStyle name="20 % – Zvýraznění4 91 7" xfId="7989"/>
    <cellStyle name="20 % – Zvýraznění4 92" xfId="2111"/>
    <cellStyle name="20 % – Zvýraznění4 92 2" xfId="2112"/>
    <cellStyle name="20 % – Zvýraznění4 92 2 2" xfId="10758"/>
    <cellStyle name="20 % – Zvýraznění4 92 3" xfId="2113"/>
    <cellStyle name="20 % – Zvýraznění4 92 3 2" xfId="10759"/>
    <cellStyle name="20 % – Zvýraznění4 92 4" xfId="2114"/>
    <cellStyle name="20 % – Zvýraznění4 92 4 2" xfId="10760"/>
    <cellStyle name="20 % – Zvýraznění4 92 5" xfId="2115"/>
    <cellStyle name="20 % – Zvýraznění4 92 5 2" xfId="10761"/>
    <cellStyle name="20 % – Zvýraznění4 92 6" xfId="15525"/>
    <cellStyle name="20 % – Zvýraznění4 92 7" xfId="7990"/>
    <cellStyle name="20 % – Zvýraznění4 93" xfId="2116"/>
    <cellStyle name="20 % – Zvýraznění4 93 2" xfId="2117"/>
    <cellStyle name="20 % – Zvýraznění4 93 2 2" xfId="10762"/>
    <cellStyle name="20 % – Zvýraznění4 93 3" xfId="2118"/>
    <cellStyle name="20 % – Zvýraznění4 93 3 2" xfId="10763"/>
    <cellStyle name="20 % – Zvýraznění4 93 4" xfId="2119"/>
    <cellStyle name="20 % – Zvýraznění4 93 4 2" xfId="10764"/>
    <cellStyle name="20 % – Zvýraznění4 93 5" xfId="2120"/>
    <cellStyle name="20 % – Zvýraznění4 93 5 2" xfId="10765"/>
    <cellStyle name="20 % – Zvýraznění4 93 6" xfId="15526"/>
    <cellStyle name="20 % – Zvýraznění4 93 7" xfId="7991"/>
    <cellStyle name="20 % – Zvýraznění4 94" xfId="2121"/>
    <cellStyle name="20 % – Zvýraznění4 94 2" xfId="2122"/>
    <cellStyle name="20 % – Zvýraznění4 94 2 2" xfId="10766"/>
    <cellStyle name="20 % – Zvýraznění4 94 3" xfId="2123"/>
    <cellStyle name="20 % – Zvýraznění4 94 3 2" xfId="10767"/>
    <cellStyle name="20 % – Zvýraznění4 94 4" xfId="2124"/>
    <cellStyle name="20 % – Zvýraznění4 94 4 2" xfId="10768"/>
    <cellStyle name="20 % – Zvýraznění4 94 5" xfId="2125"/>
    <cellStyle name="20 % – Zvýraznění4 94 5 2" xfId="10769"/>
    <cellStyle name="20 % – Zvýraznění4 94 6" xfId="15527"/>
    <cellStyle name="20 % – Zvýraznění4 94 7" xfId="7992"/>
    <cellStyle name="20 % – Zvýraznění4 95" xfId="2126"/>
    <cellStyle name="20 % – Zvýraznění4 95 2" xfId="2127"/>
    <cellStyle name="20 % – Zvýraznění4 95 2 2" xfId="10770"/>
    <cellStyle name="20 % – Zvýraznění4 95 3" xfId="2128"/>
    <cellStyle name="20 % – Zvýraznění4 95 3 2" xfId="10771"/>
    <cellStyle name="20 % – Zvýraznění4 95 4" xfId="2129"/>
    <cellStyle name="20 % – Zvýraznění4 95 4 2" xfId="10772"/>
    <cellStyle name="20 % – Zvýraznění4 95 5" xfId="2130"/>
    <cellStyle name="20 % – Zvýraznění4 95 5 2" xfId="10773"/>
    <cellStyle name="20 % – Zvýraznění4 95 6" xfId="15528"/>
    <cellStyle name="20 % – Zvýraznění4 95 7" xfId="7993"/>
    <cellStyle name="20 % – Zvýraznění4 96" xfId="2131"/>
    <cellStyle name="20 % – Zvýraznění4 96 2" xfId="2132"/>
    <cellStyle name="20 % – Zvýraznění4 96 2 2" xfId="10774"/>
    <cellStyle name="20 % – Zvýraznění4 96 3" xfId="2133"/>
    <cellStyle name="20 % – Zvýraznění4 96 3 2" xfId="10775"/>
    <cellStyle name="20 % – Zvýraznění4 96 4" xfId="2134"/>
    <cellStyle name="20 % – Zvýraznění4 96 4 2" xfId="10776"/>
    <cellStyle name="20 % – Zvýraznění4 96 5" xfId="2135"/>
    <cellStyle name="20 % – Zvýraznění4 96 5 2" xfId="10777"/>
    <cellStyle name="20 % – Zvýraznění4 96 6" xfId="15529"/>
    <cellStyle name="20 % – Zvýraznění4 96 7" xfId="7994"/>
    <cellStyle name="20 % – Zvýraznění4 97" xfId="2136"/>
    <cellStyle name="20 % – Zvýraznění4 97 2" xfId="2137"/>
    <cellStyle name="20 % – Zvýraznění4 97 2 2" xfId="10778"/>
    <cellStyle name="20 % – Zvýraznění4 97 3" xfId="2138"/>
    <cellStyle name="20 % – Zvýraznění4 97 3 2" xfId="10779"/>
    <cellStyle name="20 % – Zvýraznění4 97 4" xfId="2139"/>
    <cellStyle name="20 % – Zvýraznění4 97 4 2" xfId="10780"/>
    <cellStyle name="20 % – Zvýraznění4 97 5" xfId="2140"/>
    <cellStyle name="20 % – Zvýraznění4 97 5 2" xfId="10781"/>
    <cellStyle name="20 % – Zvýraznění4 97 6" xfId="15530"/>
    <cellStyle name="20 % – Zvýraznění4 97 7" xfId="7995"/>
    <cellStyle name="20 % – Zvýraznění4 98" xfId="2141"/>
    <cellStyle name="20 % – Zvýraznění4 98 2" xfId="2142"/>
    <cellStyle name="20 % – Zvýraznění4 98 2 2" xfId="10782"/>
    <cellStyle name="20 % – Zvýraznění4 98 3" xfId="2143"/>
    <cellStyle name="20 % – Zvýraznění4 98 3 2" xfId="10783"/>
    <cellStyle name="20 % – Zvýraznění4 98 4" xfId="2144"/>
    <cellStyle name="20 % – Zvýraznění4 98 4 2" xfId="10784"/>
    <cellStyle name="20 % – Zvýraznění4 98 5" xfId="2145"/>
    <cellStyle name="20 % – Zvýraznění4 98 5 2" xfId="10785"/>
    <cellStyle name="20 % – Zvýraznění4 98 6" xfId="15531"/>
    <cellStyle name="20 % – Zvýraznění4 98 7" xfId="7996"/>
    <cellStyle name="20 % – Zvýraznění4 99" xfId="2146"/>
    <cellStyle name="20 % – Zvýraznění4 99 2" xfId="2147"/>
    <cellStyle name="20 % – Zvýraznění4 99 2 2" xfId="10786"/>
    <cellStyle name="20 % – Zvýraznění4 99 3" xfId="2148"/>
    <cellStyle name="20 % – Zvýraznění4 99 3 2" xfId="10787"/>
    <cellStyle name="20 % – Zvýraznění4 99 4" xfId="2149"/>
    <cellStyle name="20 % – Zvýraznění4 99 4 2" xfId="10788"/>
    <cellStyle name="20 % – Zvýraznění4 99 5" xfId="2150"/>
    <cellStyle name="20 % – Zvýraznění4 99 5 2" xfId="10789"/>
    <cellStyle name="20 % – Zvýraznění4 99 6" xfId="15532"/>
    <cellStyle name="20 % – Zvýraznění4 99 7" xfId="7997"/>
    <cellStyle name="20 % – Zvýraznění5 10" xfId="2151"/>
    <cellStyle name="20 % – Zvýraznění5 10 2" xfId="2152"/>
    <cellStyle name="20 % – Zvýraznění5 10 2 2" xfId="10790"/>
    <cellStyle name="20 % – Zvýraznění5 10 3" xfId="2153"/>
    <cellStyle name="20 % – Zvýraznění5 10 3 2" xfId="10791"/>
    <cellStyle name="20 % – Zvýraznění5 10 4" xfId="2154"/>
    <cellStyle name="20 % – Zvýraznění5 10 4 2" xfId="10792"/>
    <cellStyle name="20 % – Zvýraznění5 10 5" xfId="2155"/>
    <cellStyle name="20 % – Zvýraznění5 10 5 2" xfId="10793"/>
    <cellStyle name="20 % – Zvýraznění5 10 6" xfId="15533"/>
    <cellStyle name="20 % – Zvýraznění5 10 7" xfId="7998"/>
    <cellStyle name="20 % – Zvýraznění5 100" xfId="2156"/>
    <cellStyle name="20 % – Zvýraznění5 100 2" xfId="2157"/>
    <cellStyle name="20 % – Zvýraznění5 100 2 2" xfId="10794"/>
    <cellStyle name="20 % – Zvýraznění5 100 3" xfId="2158"/>
    <cellStyle name="20 % – Zvýraznění5 100 3 2" xfId="10795"/>
    <cellStyle name="20 % – Zvýraznění5 100 4" xfId="2159"/>
    <cellStyle name="20 % – Zvýraznění5 100 4 2" xfId="10796"/>
    <cellStyle name="20 % – Zvýraznění5 100 5" xfId="2160"/>
    <cellStyle name="20 % – Zvýraznění5 100 5 2" xfId="10797"/>
    <cellStyle name="20 % – Zvýraznění5 100 6" xfId="15534"/>
    <cellStyle name="20 % – Zvýraznění5 100 7" xfId="7999"/>
    <cellStyle name="20 % – Zvýraznění5 101" xfId="2161"/>
    <cellStyle name="20 % – Zvýraznění5 101 2" xfId="2162"/>
    <cellStyle name="20 % – Zvýraznění5 101 2 2" xfId="10798"/>
    <cellStyle name="20 % – Zvýraznění5 101 3" xfId="2163"/>
    <cellStyle name="20 % – Zvýraznění5 101 3 2" xfId="10799"/>
    <cellStyle name="20 % – Zvýraznění5 101 4" xfId="2164"/>
    <cellStyle name="20 % – Zvýraznění5 101 4 2" xfId="10800"/>
    <cellStyle name="20 % – Zvýraznění5 101 5" xfId="2165"/>
    <cellStyle name="20 % – Zvýraznění5 101 5 2" xfId="10801"/>
    <cellStyle name="20 % – Zvýraznění5 101 6" xfId="15535"/>
    <cellStyle name="20 % – Zvýraznění5 101 7" xfId="8000"/>
    <cellStyle name="20 % – Zvýraznění5 102" xfId="2166"/>
    <cellStyle name="20 % – Zvýraznění5 102 2" xfId="2167"/>
    <cellStyle name="20 % – Zvýraznění5 102 2 2" xfId="10802"/>
    <cellStyle name="20 % – Zvýraznění5 102 3" xfId="2168"/>
    <cellStyle name="20 % – Zvýraznění5 102 3 2" xfId="10803"/>
    <cellStyle name="20 % – Zvýraznění5 102 4" xfId="2169"/>
    <cellStyle name="20 % – Zvýraznění5 102 4 2" xfId="10804"/>
    <cellStyle name="20 % – Zvýraznění5 102 5" xfId="2170"/>
    <cellStyle name="20 % – Zvýraznění5 102 5 2" xfId="10805"/>
    <cellStyle name="20 % – Zvýraznění5 102 6" xfId="15536"/>
    <cellStyle name="20 % – Zvýraznění5 102 7" xfId="8001"/>
    <cellStyle name="20 % – Zvýraznění5 103" xfId="2171"/>
    <cellStyle name="20 % – Zvýraznění5 103 2" xfId="2172"/>
    <cellStyle name="20 % – Zvýraznění5 103 2 2" xfId="10806"/>
    <cellStyle name="20 % – Zvýraznění5 103 3" xfId="2173"/>
    <cellStyle name="20 % – Zvýraznění5 103 3 2" xfId="10807"/>
    <cellStyle name="20 % – Zvýraznění5 103 4" xfId="2174"/>
    <cellStyle name="20 % – Zvýraznění5 103 4 2" xfId="10808"/>
    <cellStyle name="20 % – Zvýraznění5 103 5" xfId="2175"/>
    <cellStyle name="20 % – Zvýraznění5 103 5 2" xfId="10809"/>
    <cellStyle name="20 % – Zvýraznění5 103 6" xfId="15537"/>
    <cellStyle name="20 % – Zvýraznění5 103 7" xfId="8002"/>
    <cellStyle name="20 % – Zvýraznění5 104" xfId="2176"/>
    <cellStyle name="20 % – Zvýraznění5 104 2" xfId="2177"/>
    <cellStyle name="20 % – Zvýraznění5 104 2 2" xfId="10810"/>
    <cellStyle name="20 % – Zvýraznění5 104 3" xfId="2178"/>
    <cellStyle name="20 % – Zvýraznění5 104 3 2" xfId="10811"/>
    <cellStyle name="20 % – Zvýraznění5 104 4" xfId="2179"/>
    <cellStyle name="20 % – Zvýraznění5 104 4 2" xfId="10812"/>
    <cellStyle name="20 % – Zvýraznění5 104 5" xfId="2180"/>
    <cellStyle name="20 % – Zvýraznění5 104 5 2" xfId="10813"/>
    <cellStyle name="20 % – Zvýraznění5 104 6" xfId="15538"/>
    <cellStyle name="20 % – Zvýraznění5 104 7" xfId="8003"/>
    <cellStyle name="20 % – Zvýraznění5 105" xfId="2181"/>
    <cellStyle name="20 % – Zvýraznění5 105 2" xfId="2182"/>
    <cellStyle name="20 % – Zvýraznění5 105 2 2" xfId="10814"/>
    <cellStyle name="20 % – Zvýraznění5 105 3" xfId="2183"/>
    <cellStyle name="20 % – Zvýraznění5 105 3 2" xfId="10815"/>
    <cellStyle name="20 % – Zvýraznění5 105 4" xfId="2184"/>
    <cellStyle name="20 % – Zvýraznění5 105 4 2" xfId="10816"/>
    <cellStyle name="20 % – Zvýraznění5 105 5" xfId="2185"/>
    <cellStyle name="20 % – Zvýraznění5 105 5 2" xfId="10817"/>
    <cellStyle name="20 % – Zvýraznění5 105 6" xfId="15539"/>
    <cellStyle name="20 % – Zvýraznění5 105 7" xfId="8004"/>
    <cellStyle name="20 % – Zvýraznění5 106" xfId="2186"/>
    <cellStyle name="20 % – Zvýraznění5 106 2" xfId="2187"/>
    <cellStyle name="20 % – Zvýraznění5 106 2 2" xfId="10818"/>
    <cellStyle name="20 % – Zvýraznění5 106 3" xfId="2188"/>
    <cellStyle name="20 % – Zvýraznění5 106 3 2" xfId="10819"/>
    <cellStyle name="20 % – Zvýraznění5 106 4" xfId="2189"/>
    <cellStyle name="20 % – Zvýraznění5 106 4 2" xfId="10820"/>
    <cellStyle name="20 % – Zvýraznění5 106 5" xfId="2190"/>
    <cellStyle name="20 % – Zvýraznění5 106 5 2" xfId="10821"/>
    <cellStyle name="20 % – Zvýraznění5 106 6" xfId="15540"/>
    <cellStyle name="20 % – Zvýraznění5 106 7" xfId="8005"/>
    <cellStyle name="20 % – Zvýraznění5 107" xfId="2191"/>
    <cellStyle name="20 % – Zvýraznění5 107 2" xfId="2192"/>
    <cellStyle name="20 % – Zvýraznění5 107 2 2" xfId="10822"/>
    <cellStyle name="20 % – Zvýraznění5 107 3" xfId="2193"/>
    <cellStyle name="20 % – Zvýraznění5 107 3 2" xfId="10823"/>
    <cellStyle name="20 % – Zvýraznění5 107 4" xfId="2194"/>
    <cellStyle name="20 % – Zvýraznění5 107 4 2" xfId="10824"/>
    <cellStyle name="20 % – Zvýraznění5 107 5" xfId="2195"/>
    <cellStyle name="20 % – Zvýraznění5 107 5 2" xfId="10825"/>
    <cellStyle name="20 % – Zvýraznění5 107 6" xfId="15541"/>
    <cellStyle name="20 % – Zvýraznění5 107 7" xfId="8006"/>
    <cellStyle name="20 % – Zvýraznění5 108" xfId="2196"/>
    <cellStyle name="20 % – Zvýraznění5 108 2" xfId="2197"/>
    <cellStyle name="20 % – Zvýraznění5 108 2 2" xfId="10826"/>
    <cellStyle name="20 % – Zvýraznění5 108 3" xfId="2198"/>
    <cellStyle name="20 % – Zvýraznění5 108 3 2" xfId="10827"/>
    <cellStyle name="20 % – Zvýraznění5 108 4" xfId="2199"/>
    <cellStyle name="20 % – Zvýraznění5 108 4 2" xfId="10828"/>
    <cellStyle name="20 % – Zvýraznění5 108 5" xfId="2200"/>
    <cellStyle name="20 % – Zvýraznění5 108 5 2" xfId="10829"/>
    <cellStyle name="20 % – Zvýraznění5 108 6" xfId="15542"/>
    <cellStyle name="20 % – Zvýraznění5 108 7" xfId="8007"/>
    <cellStyle name="20 % – Zvýraznění5 11" xfId="2201"/>
    <cellStyle name="20 % – Zvýraznění5 11 2" xfId="2202"/>
    <cellStyle name="20 % – Zvýraznění5 11 2 2" xfId="10830"/>
    <cellStyle name="20 % – Zvýraznění5 11 3" xfId="2203"/>
    <cellStyle name="20 % – Zvýraznění5 11 3 2" xfId="10831"/>
    <cellStyle name="20 % – Zvýraznění5 11 4" xfId="2204"/>
    <cellStyle name="20 % – Zvýraznění5 11 4 2" xfId="10832"/>
    <cellStyle name="20 % – Zvýraznění5 11 5" xfId="2205"/>
    <cellStyle name="20 % – Zvýraznění5 11 5 2" xfId="10833"/>
    <cellStyle name="20 % – Zvýraznění5 11 6" xfId="15543"/>
    <cellStyle name="20 % – Zvýraznění5 11 7" xfId="8008"/>
    <cellStyle name="20 % – Zvýraznění5 12" xfId="2206"/>
    <cellStyle name="20 % – Zvýraznění5 12 2" xfId="2207"/>
    <cellStyle name="20 % – Zvýraznění5 12 2 2" xfId="10834"/>
    <cellStyle name="20 % – Zvýraznění5 12 3" xfId="2208"/>
    <cellStyle name="20 % – Zvýraznění5 12 3 2" xfId="10835"/>
    <cellStyle name="20 % – Zvýraznění5 12 4" xfId="2209"/>
    <cellStyle name="20 % – Zvýraznění5 12 4 2" xfId="10836"/>
    <cellStyle name="20 % – Zvýraznění5 12 5" xfId="2210"/>
    <cellStyle name="20 % – Zvýraznění5 12 5 2" xfId="10837"/>
    <cellStyle name="20 % – Zvýraznění5 12 6" xfId="15544"/>
    <cellStyle name="20 % – Zvýraznění5 12 7" xfId="8009"/>
    <cellStyle name="20 % – Zvýraznění5 13" xfId="2211"/>
    <cellStyle name="20 % – Zvýraznění5 13 2" xfId="2212"/>
    <cellStyle name="20 % – Zvýraznění5 13 2 2" xfId="10838"/>
    <cellStyle name="20 % – Zvýraznění5 13 3" xfId="2213"/>
    <cellStyle name="20 % – Zvýraznění5 13 3 2" xfId="10839"/>
    <cellStyle name="20 % – Zvýraznění5 13 4" xfId="2214"/>
    <cellStyle name="20 % – Zvýraznění5 13 4 2" xfId="10840"/>
    <cellStyle name="20 % – Zvýraznění5 13 5" xfId="2215"/>
    <cellStyle name="20 % – Zvýraznění5 13 5 2" xfId="10841"/>
    <cellStyle name="20 % – Zvýraznění5 13 6" xfId="15545"/>
    <cellStyle name="20 % – Zvýraznění5 13 7" xfId="8010"/>
    <cellStyle name="20 % – Zvýraznění5 14" xfId="2216"/>
    <cellStyle name="20 % – Zvýraznění5 14 2" xfId="2217"/>
    <cellStyle name="20 % – Zvýraznění5 14 2 2" xfId="10842"/>
    <cellStyle name="20 % – Zvýraznění5 14 3" xfId="2218"/>
    <cellStyle name="20 % – Zvýraznění5 14 3 2" xfId="10843"/>
    <cellStyle name="20 % – Zvýraznění5 14 4" xfId="2219"/>
    <cellStyle name="20 % – Zvýraznění5 14 4 2" xfId="10844"/>
    <cellStyle name="20 % – Zvýraznění5 14 5" xfId="2220"/>
    <cellStyle name="20 % – Zvýraznění5 14 5 2" xfId="10845"/>
    <cellStyle name="20 % – Zvýraznění5 14 6" xfId="15546"/>
    <cellStyle name="20 % – Zvýraznění5 14 7" xfId="8011"/>
    <cellStyle name="20 % – Zvýraznění5 15" xfId="2221"/>
    <cellStyle name="20 % – Zvýraznění5 15 2" xfId="2222"/>
    <cellStyle name="20 % – Zvýraznění5 15 2 2" xfId="10846"/>
    <cellStyle name="20 % – Zvýraznění5 15 3" xfId="2223"/>
    <cellStyle name="20 % – Zvýraznění5 15 3 2" xfId="10847"/>
    <cellStyle name="20 % – Zvýraznění5 15 4" xfId="2224"/>
    <cellStyle name="20 % – Zvýraznění5 15 4 2" xfId="10848"/>
    <cellStyle name="20 % – Zvýraznění5 15 5" xfId="2225"/>
    <cellStyle name="20 % – Zvýraznění5 15 5 2" xfId="10849"/>
    <cellStyle name="20 % – Zvýraznění5 15 6" xfId="15547"/>
    <cellStyle name="20 % – Zvýraznění5 15 7" xfId="8012"/>
    <cellStyle name="20 % – Zvýraznění5 16" xfId="2226"/>
    <cellStyle name="20 % – Zvýraznění5 16 2" xfId="2227"/>
    <cellStyle name="20 % – Zvýraznění5 16 2 2" xfId="10850"/>
    <cellStyle name="20 % – Zvýraznění5 16 3" xfId="2228"/>
    <cellStyle name="20 % – Zvýraznění5 16 3 2" xfId="10851"/>
    <cellStyle name="20 % – Zvýraznění5 16 4" xfId="2229"/>
    <cellStyle name="20 % – Zvýraznění5 16 4 2" xfId="10852"/>
    <cellStyle name="20 % – Zvýraznění5 16 5" xfId="2230"/>
    <cellStyle name="20 % – Zvýraznění5 16 5 2" xfId="10853"/>
    <cellStyle name="20 % – Zvýraznění5 16 6" xfId="15548"/>
    <cellStyle name="20 % – Zvýraznění5 16 7" xfId="8013"/>
    <cellStyle name="20 % – Zvýraznění5 17" xfId="2231"/>
    <cellStyle name="20 % – Zvýraznění5 17 2" xfId="2232"/>
    <cellStyle name="20 % – Zvýraznění5 17 2 2" xfId="10854"/>
    <cellStyle name="20 % – Zvýraznění5 17 3" xfId="2233"/>
    <cellStyle name="20 % – Zvýraznění5 17 3 2" xfId="10855"/>
    <cellStyle name="20 % – Zvýraznění5 17 4" xfId="2234"/>
    <cellStyle name="20 % – Zvýraznění5 17 4 2" xfId="10856"/>
    <cellStyle name="20 % – Zvýraznění5 17 5" xfId="2235"/>
    <cellStyle name="20 % – Zvýraznění5 17 5 2" xfId="10857"/>
    <cellStyle name="20 % – Zvýraznění5 17 6" xfId="15549"/>
    <cellStyle name="20 % – Zvýraznění5 17 7" xfId="8014"/>
    <cellStyle name="20 % – Zvýraznění5 18" xfId="2236"/>
    <cellStyle name="20 % – Zvýraznění5 18 2" xfId="2237"/>
    <cellStyle name="20 % – Zvýraznění5 18 2 2" xfId="10858"/>
    <cellStyle name="20 % – Zvýraznění5 18 3" xfId="2238"/>
    <cellStyle name="20 % – Zvýraznění5 18 3 2" xfId="10859"/>
    <cellStyle name="20 % – Zvýraznění5 18 4" xfId="2239"/>
    <cellStyle name="20 % – Zvýraznění5 18 4 2" xfId="10860"/>
    <cellStyle name="20 % – Zvýraznění5 18 5" xfId="2240"/>
    <cellStyle name="20 % – Zvýraznění5 18 5 2" xfId="10861"/>
    <cellStyle name="20 % – Zvýraznění5 18 6" xfId="15550"/>
    <cellStyle name="20 % – Zvýraznění5 18 7" xfId="8015"/>
    <cellStyle name="20 % – Zvýraznění5 19" xfId="2241"/>
    <cellStyle name="20 % – Zvýraznění5 19 2" xfId="2242"/>
    <cellStyle name="20 % – Zvýraznění5 19 2 2" xfId="10862"/>
    <cellStyle name="20 % – Zvýraznění5 19 3" xfId="2243"/>
    <cellStyle name="20 % – Zvýraznění5 19 3 2" xfId="10863"/>
    <cellStyle name="20 % – Zvýraznění5 19 4" xfId="2244"/>
    <cellStyle name="20 % – Zvýraznění5 19 4 2" xfId="10864"/>
    <cellStyle name="20 % – Zvýraznění5 19 5" xfId="2245"/>
    <cellStyle name="20 % – Zvýraznění5 19 5 2" xfId="10865"/>
    <cellStyle name="20 % – Zvýraznění5 19 6" xfId="15551"/>
    <cellStyle name="20 % – Zvýraznění5 19 7" xfId="8016"/>
    <cellStyle name="20 % – Zvýraznění5 2" xfId="2246"/>
    <cellStyle name="20 % – Zvýraznění5 2 2" xfId="2247"/>
    <cellStyle name="20 % – Zvýraznění5 2 2 2" xfId="10866"/>
    <cellStyle name="20 % – Zvýraznění5 2 3" xfId="2248"/>
    <cellStyle name="20 % – Zvýraznění5 2 3 2" xfId="10867"/>
    <cellStyle name="20 % – Zvýraznění5 2 4" xfId="2249"/>
    <cellStyle name="20 % – Zvýraznění5 2 4 2" xfId="10868"/>
    <cellStyle name="20 % – Zvýraznění5 2 5" xfId="2250"/>
    <cellStyle name="20 % – Zvýraznění5 2 5 2" xfId="10869"/>
    <cellStyle name="20 % – Zvýraznění5 2 6" xfId="15552"/>
    <cellStyle name="20 % – Zvýraznění5 2 7" xfId="8017"/>
    <cellStyle name="20 % – Zvýraznění5 20" xfId="2251"/>
    <cellStyle name="20 % – Zvýraznění5 20 2" xfId="2252"/>
    <cellStyle name="20 % – Zvýraznění5 20 2 2" xfId="10870"/>
    <cellStyle name="20 % – Zvýraznění5 20 3" xfId="2253"/>
    <cellStyle name="20 % – Zvýraznění5 20 3 2" xfId="10871"/>
    <cellStyle name="20 % – Zvýraznění5 20 4" xfId="2254"/>
    <cellStyle name="20 % – Zvýraznění5 20 4 2" xfId="10872"/>
    <cellStyle name="20 % – Zvýraznění5 20 5" xfId="2255"/>
    <cellStyle name="20 % – Zvýraznění5 20 5 2" xfId="10873"/>
    <cellStyle name="20 % – Zvýraznění5 20 6" xfId="15553"/>
    <cellStyle name="20 % – Zvýraznění5 20 7" xfId="8018"/>
    <cellStyle name="20 % – Zvýraznění5 21" xfId="2256"/>
    <cellStyle name="20 % – Zvýraznění5 21 2" xfId="2257"/>
    <cellStyle name="20 % – Zvýraznění5 21 2 2" xfId="10874"/>
    <cellStyle name="20 % – Zvýraznění5 21 3" xfId="2258"/>
    <cellStyle name="20 % – Zvýraznění5 21 3 2" xfId="10875"/>
    <cellStyle name="20 % – Zvýraznění5 21 4" xfId="2259"/>
    <cellStyle name="20 % – Zvýraznění5 21 4 2" xfId="10876"/>
    <cellStyle name="20 % – Zvýraznění5 21 5" xfId="2260"/>
    <cellStyle name="20 % – Zvýraznění5 21 5 2" xfId="10877"/>
    <cellStyle name="20 % – Zvýraznění5 21 6" xfId="15554"/>
    <cellStyle name="20 % – Zvýraznění5 21 7" xfId="8019"/>
    <cellStyle name="20 % – Zvýraznění5 22" xfId="2261"/>
    <cellStyle name="20 % – Zvýraznění5 22 2" xfId="2262"/>
    <cellStyle name="20 % – Zvýraznění5 22 2 2" xfId="10878"/>
    <cellStyle name="20 % – Zvýraznění5 22 3" xfId="2263"/>
    <cellStyle name="20 % – Zvýraznění5 22 3 2" xfId="10879"/>
    <cellStyle name="20 % – Zvýraznění5 22 4" xfId="2264"/>
    <cellStyle name="20 % – Zvýraznění5 22 4 2" xfId="10880"/>
    <cellStyle name="20 % – Zvýraznění5 22 5" xfId="2265"/>
    <cellStyle name="20 % – Zvýraznění5 22 5 2" xfId="10881"/>
    <cellStyle name="20 % – Zvýraznění5 22 6" xfId="15555"/>
    <cellStyle name="20 % – Zvýraznění5 22 7" xfId="8020"/>
    <cellStyle name="20 % – Zvýraznění5 23" xfId="2266"/>
    <cellStyle name="20 % – Zvýraznění5 23 2" xfId="2267"/>
    <cellStyle name="20 % – Zvýraznění5 23 2 2" xfId="10882"/>
    <cellStyle name="20 % – Zvýraznění5 23 3" xfId="2268"/>
    <cellStyle name="20 % – Zvýraznění5 23 3 2" xfId="10883"/>
    <cellStyle name="20 % – Zvýraznění5 23 4" xfId="2269"/>
    <cellStyle name="20 % – Zvýraznění5 23 4 2" xfId="10884"/>
    <cellStyle name="20 % – Zvýraznění5 23 5" xfId="2270"/>
    <cellStyle name="20 % – Zvýraznění5 23 5 2" xfId="10885"/>
    <cellStyle name="20 % – Zvýraznění5 23 6" xfId="15556"/>
    <cellStyle name="20 % – Zvýraznění5 23 7" xfId="8021"/>
    <cellStyle name="20 % – Zvýraznění5 24" xfId="2271"/>
    <cellStyle name="20 % – Zvýraznění5 24 2" xfId="2272"/>
    <cellStyle name="20 % – Zvýraznění5 24 2 2" xfId="10886"/>
    <cellStyle name="20 % – Zvýraznění5 24 3" xfId="2273"/>
    <cellStyle name="20 % – Zvýraznění5 24 3 2" xfId="10887"/>
    <cellStyle name="20 % – Zvýraznění5 24 4" xfId="2274"/>
    <cellStyle name="20 % – Zvýraznění5 24 4 2" xfId="10888"/>
    <cellStyle name="20 % – Zvýraznění5 24 5" xfId="2275"/>
    <cellStyle name="20 % – Zvýraznění5 24 5 2" xfId="10889"/>
    <cellStyle name="20 % – Zvýraznění5 24 6" xfId="15557"/>
    <cellStyle name="20 % – Zvýraznění5 24 7" xfId="8022"/>
    <cellStyle name="20 % – Zvýraznění5 25" xfId="2276"/>
    <cellStyle name="20 % – Zvýraznění5 25 2" xfId="2277"/>
    <cellStyle name="20 % – Zvýraznění5 25 2 2" xfId="10890"/>
    <cellStyle name="20 % – Zvýraznění5 25 3" xfId="2278"/>
    <cellStyle name="20 % – Zvýraznění5 25 3 2" xfId="10891"/>
    <cellStyle name="20 % – Zvýraznění5 25 4" xfId="2279"/>
    <cellStyle name="20 % – Zvýraznění5 25 4 2" xfId="10892"/>
    <cellStyle name="20 % – Zvýraznění5 25 5" xfId="2280"/>
    <cellStyle name="20 % – Zvýraznění5 25 5 2" xfId="10893"/>
    <cellStyle name="20 % – Zvýraznění5 25 6" xfId="15558"/>
    <cellStyle name="20 % – Zvýraznění5 25 7" xfId="8023"/>
    <cellStyle name="20 % – Zvýraznění5 26" xfId="2281"/>
    <cellStyle name="20 % – Zvýraznění5 26 2" xfId="2282"/>
    <cellStyle name="20 % – Zvýraznění5 26 2 2" xfId="10894"/>
    <cellStyle name="20 % – Zvýraznění5 26 3" xfId="2283"/>
    <cellStyle name="20 % – Zvýraznění5 26 3 2" xfId="10895"/>
    <cellStyle name="20 % – Zvýraznění5 26 4" xfId="2284"/>
    <cellStyle name="20 % – Zvýraznění5 26 4 2" xfId="10896"/>
    <cellStyle name="20 % – Zvýraznění5 26 5" xfId="2285"/>
    <cellStyle name="20 % – Zvýraznění5 26 5 2" xfId="10897"/>
    <cellStyle name="20 % – Zvýraznění5 26 6" xfId="15559"/>
    <cellStyle name="20 % – Zvýraznění5 26 7" xfId="8024"/>
    <cellStyle name="20 % – Zvýraznění5 27" xfId="2286"/>
    <cellStyle name="20 % – Zvýraznění5 27 2" xfId="2287"/>
    <cellStyle name="20 % – Zvýraznění5 27 2 2" xfId="10898"/>
    <cellStyle name="20 % – Zvýraznění5 27 3" xfId="2288"/>
    <cellStyle name="20 % – Zvýraznění5 27 3 2" xfId="10899"/>
    <cellStyle name="20 % – Zvýraznění5 27 4" xfId="2289"/>
    <cellStyle name="20 % – Zvýraznění5 27 4 2" xfId="10900"/>
    <cellStyle name="20 % – Zvýraznění5 27 5" xfId="2290"/>
    <cellStyle name="20 % – Zvýraznění5 27 5 2" xfId="10901"/>
    <cellStyle name="20 % – Zvýraznění5 27 6" xfId="15560"/>
    <cellStyle name="20 % – Zvýraznění5 27 7" xfId="8025"/>
    <cellStyle name="20 % – Zvýraznění5 28" xfId="2291"/>
    <cellStyle name="20 % – Zvýraznění5 28 2" xfId="2292"/>
    <cellStyle name="20 % – Zvýraznění5 28 2 2" xfId="10902"/>
    <cellStyle name="20 % – Zvýraznění5 28 3" xfId="2293"/>
    <cellStyle name="20 % – Zvýraznění5 28 3 2" xfId="10903"/>
    <cellStyle name="20 % – Zvýraznění5 28 4" xfId="2294"/>
    <cellStyle name="20 % – Zvýraznění5 28 4 2" xfId="10904"/>
    <cellStyle name="20 % – Zvýraznění5 28 5" xfId="2295"/>
    <cellStyle name="20 % – Zvýraznění5 28 5 2" xfId="10905"/>
    <cellStyle name="20 % – Zvýraznění5 28 6" xfId="15561"/>
    <cellStyle name="20 % – Zvýraznění5 28 7" xfId="8026"/>
    <cellStyle name="20 % – Zvýraznění5 29" xfId="2296"/>
    <cellStyle name="20 % – Zvýraznění5 29 2" xfId="2297"/>
    <cellStyle name="20 % – Zvýraznění5 29 2 2" xfId="10906"/>
    <cellStyle name="20 % – Zvýraznění5 29 3" xfId="2298"/>
    <cellStyle name="20 % – Zvýraznění5 29 3 2" xfId="10907"/>
    <cellStyle name="20 % – Zvýraznění5 29 4" xfId="2299"/>
    <cellStyle name="20 % – Zvýraznění5 29 4 2" xfId="10908"/>
    <cellStyle name="20 % – Zvýraznění5 29 5" xfId="2300"/>
    <cellStyle name="20 % – Zvýraznění5 29 5 2" xfId="10909"/>
    <cellStyle name="20 % – Zvýraznění5 29 6" xfId="15562"/>
    <cellStyle name="20 % – Zvýraznění5 29 7" xfId="8027"/>
    <cellStyle name="20 % – Zvýraznění5 3" xfId="2301"/>
    <cellStyle name="20 % – Zvýraznění5 3 2" xfId="2302"/>
    <cellStyle name="20 % – Zvýraznění5 3 2 2" xfId="10910"/>
    <cellStyle name="20 % – Zvýraznění5 3 3" xfId="2303"/>
    <cellStyle name="20 % – Zvýraznění5 3 3 2" xfId="10911"/>
    <cellStyle name="20 % – Zvýraznění5 3 4" xfId="2304"/>
    <cellStyle name="20 % – Zvýraznění5 3 4 2" xfId="10912"/>
    <cellStyle name="20 % – Zvýraznění5 3 5" xfId="2305"/>
    <cellStyle name="20 % – Zvýraznění5 3 5 2" xfId="10913"/>
    <cellStyle name="20 % – Zvýraznění5 3 6" xfId="15563"/>
    <cellStyle name="20 % – Zvýraznění5 3 7" xfId="8028"/>
    <cellStyle name="20 % – Zvýraznění5 30" xfId="2306"/>
    <cellStyle name="20 % – Zvýraznění5 30 2" xfId="2307"/>
    <cellStyle name="20 % – Zvýraznění5 30 2 2" xfId="10914"/>
    <cellStyle name="20 % – Zvýraznění5 30 3" xfId="2308"/>
    <cellStyle name="20 % – Zvýraznění5 30 3 2" xfId="10915"/>
    <cellStyle name="20 % – Zvýraznění5 30 4" xfId="2309"/>
    <cellStyle name="20 % – Zvýraznění5 30 4 2" xfId="10916"/>
    <cellStyle name="20 % – Zvýraznění5 30 5" xfId="2310"/>
    <cellStyle name="20 % – Zvýraznění5 30 5 2" xfId="10917"/>
    <cellStyle name="20 % – Zvýraznění5 30 6" xfId="15564"/>
    <cellStyle name="20 % – Zvýraznění5 30 7" xfId="8029"/>
    <cellStyle name="20 % – Zvýraznění5 31" xfId="2311"/>
    <cellStyle name="20 % – Zvýraznění5 31 2" xfId="2312"/>
    <cellStyle name="20 % – Zvýraznění5 31 2 2" xfId="10918"/>
    <cellStyle name="20 % – Zvýraznění5 31 3" xfId="2313"/>
    <cellStyle name="20 % – Zvýraznění5 31 3 2" xfId="10919"/>
    <cellStyle name="20 % – Zvýraznění5 31 4" xfId="2314"/>
    <cellStyle name="20 % – Zvýraznění5 31 4 2" xfId="10920"/>
    <cellStyle name="20 % – Zvýraznění5 31 5" xfId="2315"/>
    <cellStyle name="20 % – Zvýraznění5 31 5 2" xfId="10921"/>
    <cellStyle name="20 % – Zvýraznění5 31 6" xfId="15565"/>
    <cellStyle name="20 % – Zvýraznění5 31 7" xfId="8030"/>
    <cellStyle name="20 % – Zvýraznění5 32" xfId="2316"/>
    <cellStyle name="20 % – Zvýraznění5 32 2" xfId="2317"/>
    <cellStyle name="20 % – Zvýraznění5 32 2 2" xfId="10922"/>
    <cellStyle name="20 % – Zvýraznění5 32 3" xfId="2318"/>
    <cellStyle name="20 % – Zvýraznění5 32 3 2" xfId="10923"/>
    <cellStyle name="20 % – Zvýraznění5 32 4" xfId="2319"/>
    <cellStyle name="20 % – Zvýraznění5 32 4 2" xfId="10924"/>
    <cellStyle name="20 % – Zvýraznění5 32 5" xfId="2320"/>
    <cellStyle name="20 % – Zvýraznění5 32 5 2" xfId="10925"/>
    <cellStyle name="20 % – Zvýraznění5 32 6" xfId="15566"/>
    <cellStyle name="20 % – Zvýraznění5 32 7" xfId="8031"/>
    <cellStyle name="20 % – Zvýraznění5 33" xfId="2321"/>
    <cellStyle name="20 % – Zvýraznění5 33 2" xfId="2322"/>
    <cellStyle name="20 % – Zvýraznění5 33 2 2" xfId="10926"/>
    <cellStyle name="20 % – Zvýraznění5 33 3" xfId="2323"/>
    <cellStyle name="20 % – Zvýraznění5 33 3 2" xfId="10927"/>
    <cellStyle name="20 % – Zvýraznění5 33 4" xfId="2324"/>
    <cellStyle name="20 % – Zvýraznění5 33 4 2" xfId="10928"/>
    <cellStyle name="20 % – Zvýraznění5 33 5" xfId="2325"/>
    <cellStyle name="20 % – Zvýraznění5 33 5 2" xfId="10929"/>
    <cellStyle name="20 % – Zvýraznění5 33 6" xfId="15567"/>
    <cellStyle name="20 % – Zvýraznění5 33 7" xfId="8032"/>
    <cellStyle name="20 % – Zvýraznění5 34" xfId="2326"/>
    <cellStyle name="20 % – Zvýraznění5 34 2" xfId="2327"/>
    <cellStyle name="20 % – Zvýraznění5 34 2 2" xfId="10930"/>
    <cellStyle name="20 % – Zvýraznění5 34 3" xfId="2328"/>
    <cellStyle name="20 % – Zvýraznění5 34 3 2" xfId="10931"/>
    <cellStyle name="20 % – Zvýraznění5 34 4" xfId="2329"/>
    <cellStyle name="20 % – Zvýraznění5 34 4 2" xfId="10932"/>
    <cellStyle name="20 % – Zvýraznění5 34 5" xfId="2330"/>
    <cellStyle name="20 % – Zvýraznění5 34 5 2" xfId="10933"/>
    <cellStyle name="20 % – Zvýraznění5 34 6" xfId="15568"/>
    <cellStyle name="20 % – Zvýraznění5 34 7" xfId="8033"/>
    <cellStyle name="20 % – Zvýraznění5 35" xfId="2331"/>
    <cellStyle name="20 % – Zvýraznění5 35 2" xfId="2332"/>
    <cellStyle name="20 % – Zvýraznění5 35 2 2" xfId="10934"/>
    <cellStyle name="20 % – Zvýraznění5 35 3" xfId="2333"/>
    <cellStyle name="20 % – Zvýraznění5 35 3 2" xfId="10935"/>
    <cellStyle name="20 % – Zvýraznění5 35 4" xfId="2334"/>
    <cellStyle name="20 % – Zvýraznění5 35 4 2" xfId="10936"/>
    <cellStyle name="20 % – Zvýraznění5 35 5" xfId="2335"/>
    <cellStyle name="20 % – Zvýraznění5 35 5 2" xfId="10937"/>
    <cellStyle name="20 % – Zvýraznění5 35 6" xfId="15569"/>
    <cellStyle name="20 % – Zvýraznění5 35 7" xfId="8034"/>
    <cellStyle name="20 % – Zvýraznění5 36" xfId="2336"/>
    <cellStyle name="20 % – Zvýraznění5 36 2" xfId="2337"/>
    <cellStyle name="20 % – Zvýraznění5 36 2 2" xfId="10938"/>
    <cellStyle name="20 % – Zvýraznění5 36 3" xfId="2338"/>
    <cellStyle name="20 % – Zvýraznění5 36 3 2" xfId="10939"/>
    <cellStyle name="20 % – Zvýraznění5 36 4" xfId="2339"/>
    <cellStyle name="20 % – Zvýraznění5 36 4 2" xfId="10940"/>
    <cellStyle name="20 % – Zvýraznění5 36 5" xfId="2340"/>
    <cellStyle name="20 % – Zvýraznění5 36 5 2" xfId="10941"/>
    <cellStyle name="20 % – Zvýraznění5 36 6" xfId="15570"/>
    <cellStyle name="20 % – Zvýraznění5 36 7" xfId="8035"/>
    <cellStyle name="20 % – Zvýraznění5 37" xfId="2341"/>
    <cellStyle name="20 % – Zvýraznění5 37 2" xfId="2342"/>
    <cellStyle name="20 % – Zvýraznění5 37 2 2" xfId="10942"/>
    <cellStyle name="20 % – Zvýraznění5 37 3" xfId="2343"/>
    <cellStyle name="20 % – Zvýraznění5 37 3 2" xfId="10943"/>
    <cellStyle name="20 % – Zvýraznění5 37 4" xfId="2344"/>
    <cellStyle name="20 % – Zvýraznění5 37 4 2" xfId="10944"/>
    <cellStyle name="20 % – Zvýraznění5 37 5" xfId="2345"/>
    <cellStyle name="20 % – Zvýraznění5 37 5 2" xfId="10945"/>
    <cellStyle name="20 % – Zvýraznění5 37 6" xfId="15571"/>
    <cellStyle name="20 % – Zvýraznění5 37 7" xfId="8036"/>
    <cellStyle name="20 % – Zvýraznění5 38" xfId="2346"/>
    <cellStyle name="20 % – Zvýraznění5 38 2" xfId="2347"/>
    <cellStyle name="20 % – Zvýraznění5 38 2 2" xfId="10946"/>
    <cellStyle name="20 % – Zvýraznění5 38 3" xfId="2348"/>
    <cellStyle name="20 % – Zvýraznění5 38 3 2" xfId="10947"/>
    <cellStyle name="20 % – Zvýraznění5 38 4" xfId="2349"/>
    <cellStyle name="20 % – Zvýraznění5 38 4 2" xfId="10948"/>
    <cellStyle name="20 % – Zvýraznění5 38 5" xfId="2350"/>
    <cellStyle name="20 % – Zvýraznění5 38 5 2" xfId="10949"/>
    <cellStyle name="20 % – Zvýraznění5 38 6" xfId="15572"/>
    <cellStyle name="20 % – Zvýraznění5 38 7" xfId="8037"/>
    <cellStyle name="20 % – Zvýraznění5 39" xfId="2351"/>
    <cellStyle name="20 % – Zvýraznění5 39 2" xfId="2352"/>
    <cellStyle name="20 % – Zvýraznění5 39 2 2" xfId="10950"/>
    <cellStyle name="20 % – Zvýraznění5 39 3" xfId="2353"/>
    <cellStyle name="20 % – Zvýraznění5 39 3 2" xfId="10951"/>
    <cellStyle name="20 % – Zvýraznění5 39 4" xfId="2354"/>
    <cellStyle name="20 % – Zvýraznění5 39 4 2" xfId="10952"/>
    <cellStyle name="20 % – Zvýraznění5 39 5" xfId="2355"/>
    <cellStyle name="20 % – Zvýraznění5 39 5 2" xfId="10953"/>
    <cellStyle name="20 % – Zvýraznění5 39 6" xfId="15573"/>
    <cellStyle name="20 % – Zvýraznění5 39 7" xfId="8038"/>
    <cellStyle name="20 % – Zvýraznění5 4" xfId="2356"/>
    <cellStyle name="20 % – Zvýraznění5 4 2" xfId="2357"/>
    <cellStyle name="20 % – Zvýraznění5 4 2 2" xfId="10954"/>
    <cellStyle name="20 % – Zvýraznění5 4 3" xfId="2358"/>
    <cellStyle name="20 % – Zvýraznění5 4 3 2" xfId="10955"/>
    <cellStyle name="20 % – Zvýraznění5 4 4" xfId="2359"/>
    <cellStyle name="20 % – Zvýraznění5 4 4 2" xfId="10956"/>
    <cellStyle name="20 % – Zvýraznění5 4 5" xfId="2360"/>
    <cellStyle name="20 % – Zvýraznění5 4 5 2" xfId="10957"/>
    <cellStyle name="20 % – Zvýraznění5 4 6" xfId="15574"/>
    <cellStyle name="20 % – Zvýraznění5 4 7" xfId="8039"/>
    <cellStyle name="20 % – Zvýraznění5 40" xfId="2361"/>
    <cellStyle name="20 % – Zvýraznění5 40 2" xfId="2362"/>
    <cellStyle name="20 % – Zvýraznění5 40 2 2" xfId="10958"/>
    <cellStyle name="20 % – Zvýraznění5 40 3" xfId="2363"/>
    <cellStyle name="20 % – Zvýraznění5 40 3 2" xfId="10959"/>
    <cellStyle name="20 % – Zvýraznění5 40 4" xfId="2364"/>
    <cellStyle name="20 % – Zvýraznění5 40 4 2" xfId="10960"/>
    <cellStyle name="20 % – Zvýraznění5 40 5" xfId="2365"/>
    <cellStyle name="20 % – Zvýraznění5 40 5 2" xfId="10961"/>
    <cellStyle name="20 % – Zvýraznění5 40 6" xfId="15575"/>
    <cellStyle name="20 % – Zvýraznění5 40 7" xfId="8040"/>
    <cellStyle name="20 % – Zvýraznění5 41" xfId="2366"/>
    <cellStyle name="20 % – Zvýraznění5 41 2" xfId="2367"/>
    <cellStyle name="20 % – Zvýraznění5 41 2 2" xfId="10962"/>
    <cellStyle name="20 % – Zvýraznění5 41 3" xfId="2368"/>
    <cellStyle name="20 % – Zvýraznění5 41 3 2" xfId="10963"/>
    <cellStyle name="20 % – Zvýraznění5 41 4" xfId="2369"/>
    <cellStyle name="20 % – Zvýraznění5 41 4 2" xfId="10964"/>
    <cellStyle name="20 % – Zvýraznění5 41 5" xfId="2370"/>
    <cellStyle name="20 % – Zvýraznění5 41 5 2" xfId="10965"/>
    <cellStyle name="20 % – Zvýraznění5 41 6" xfId="15576"/>
    <cellStyle name="20 % – Zvýraznění5 41 7" xfId="8041"/>
    <cellStyle name="20 % – Zvýraznění5 42" xfId="2371"/>
    <cellStyle name="20 % – Zvýraznění5 42 2" xfId="2372"/>
    <cellStyle name="20 % – Zvýraznění5 42 2 2" xfId="10966"/>
    <cellStyle name="20 % – Zvýraznění5 42 3" xfId="2373"/>
    <cellStyle name="20 % – Zvýraznění5 42 3 2" xfId="10967"/>
    <cellStyle name="20 % – Zvýraznění5 42 4" xfId="2374"/>
    <cellStyle name="20 % – Zvýraznění5 42 4 2" xfId="10968"/>
    <cellStyle name="20 % – Zvýraznění5 42 5" xfId="2375"/>
    <cellStyle name="20 % – Zvýraznění5 42 5 2" xfId="10969"/>
    <cellStyle name="20 % – Zvýraznění5 42 6" xfId="15577"/>
    <cellStyle name="20 % – Zvýraznění5 42 7" xfId="8042"/>
    <cellStyle name="20 % – Zvýraznění5 43" xfId="2376"/>
    <cellStyle name="20 % – Zvýraznění5 43 2" xfId="2377"/>
    <cellStyle name="20 % – Zvýraznění5 43 2 2" xfId="10970"/>
    <cellStyle name="20 % – Zvýraznění5 43 3" xfId="2378"/>
    <cellStyle name="20 % – Zvýraznění5 43 3 2" xfId="10971"/>
    <cellStyle name="20 % – Zvýraznění5 43 4" xfId="2379"/>
    <cellStyle name="20 % – Zvýraznění5 43 4 2" xfId="10972"/>
    <cellStyle name="20 % – Zvýraznění5 43 5" xfId="2380"/>
    <cellStyle name="20 % – Zvýraznění5 43 5 2" xfId="10973"/>
    <cellStyle name="20 % – Zvýraznění5 43 6" xfId="15578"/>
    <cellStyle name="20 % – Zvýraznění5 43 7" xfId="8043"/>
    <cellStyle name="20 % – Zvýraznění5 44" xfId="2381"/>
    <cellStyle name="20 % – Zvýraznění5 44 2" xfId="2382"/>
    <cellStyle name="20 % – Zvýraznění5 44 2 2" xfId="10974"/>
    <cellStyle name="20 % – Zvýraznění5 44 3" xfId="2383"/>
    <cellStyle name="20 % – Zvýraznění5 44 3 2" xfId="10975"/>
    <cellStyle name="20 % – Zvýraznění5 44 4" xfId="2384"/>
    <cellStyle name="20 % – Zvýraznění5 44 4 2" xfId="10976"/>
    <cellStyle name="20 % – Zvýraznění5 44 5" xfId="2385"/>
    <cellStyle name="20 % – Zvýraznění5 44 5 2" xfId="10977"/>
    <cellStyle name="20 % – Zvýraznění5 44 6" xfId="15579"/>
    <cellStyle name="20 % – Zvýraznění5 44 7" xfId="8044"/>
    <cellStyle name="20 % – Zvýraznění5 45" xfId="2386"/>
    <cellStyle name="20 % – Zvýraznění5 45 2" xfId="2387"/>
    <cellStyle name="20 % – Zvýraznění5 45 2 2" xfId="10978"/>
    <cellStyle name="20 % – Zvýraznění5 45 3" xfId="2388"/>
    <cellStyle name="20 % – Zvýraznění5 45 3 2" xfId="10979"/>
    <cellStyle name="20 % – Zvýraznění5 45 4" xfId="2389"/>
    <cellStyle name="20 % – Zvýraznění5 45 4 2" xfId="10980"/>
    <cellStyle name="20 % – Zvýraznění5 45 5" xfId="2390"/>
    <cellStyle name="20 % – Zvýraznění5 45 5 2" xfId="10981"/>
    <cellStyle name="20 % – Zvýraznění5 45 6" xfId="15580"/>
    <cellStyle name="20 % – Zvýraznění5 45 7" xfId="8045"/>
    <cellStyle name="20 % – Zvýraznění5 46" xfId="2391"/>
    <cellStyle name="20 % – Zvýraznění5 46 2" xfId="2392"/>
    <cellStyle name="20 % – Zvýraznění5 46 2 2" xfId="10982"/>
    <cellStyle name="20 % – Zvýraznění5 46 3" xfId="2393"/>
    <cellStyle name="20 % – Zvýraznění5 46 3 2" xfId="10983"/>
    <cellStyle name="20 % – Zvýraznění5 46 4" xfId="2394"/>
    <cellStyle name="20 % – Zvýraznění5 46 4 2" xfId="10984"/>
    <cellStyle name="20 % – Zvýraznění5 46 5" xfId="2395"/>
    <cellStyle name="20 % – Zvýraznění5 46 5 2" xfId="10985"/>
    <cellStyle name="20 % – Zvýraznění5 46 6" xfId="15581"/>
    <cellStyle name="20 % – Zvýraznění5 46 7" xfId="8046"/>
    <cellStyle name="20 % – Zvýraznění5 47" xfId="2396"/>
    <cellStyle name="20 % – Zvýraznění5 47 2" xfId="2397"/>
    <cellStyle name="20 % – Zvýraznění5 47 2 2" xfId="10986"/>
    <cellStyle name="20 % – Zvýraznění5 47 3" xfId="2398"/>
    <cellStyle name="20 % – Zvýraznění5 47 3 2" xfId="10987"/>
    <cellStyle name="20 % – Zvýraznění5 47 4" xfId="2399"/>
    <cellStyle name="20 % – Zvýraznění5 47 4 2" xfId="10988"/>
    <cellStyle name="20 % – Zvýraznění5 47 5" xfId="2400"/>
    <cellStyle name="20 % – Zvýraznění5 47 5 2" xfId="10989"/>
    <cellStyle name="20 % – Zvýraznění5 47 6" xfId="15582"/>
    <cellStyle name="20 % – Zvýraznění5 47 7" xfId="8047"/>
    <cellStyle name="20 % – Zvýraznění5 48" xfId="2401"/>
    <cellStyle name="20 % – Zvýraznění5 48 2" xfId="2402"/>
    <cellStyle name="20 % – Zvýraznění5 48 2 2" xfId="10990"/>
    <cellStyle name="20 % – Zvýraznění5 48 3" xfId="2403"/>
    <cellStyle name="20 % – Zvýraznění5 48 3 2" xfId="10991"/>
    <cellStyle name="20 % – Zvýraznění5 48 4" xfId="2404"/>
    <cellStyle name="20 % – Zvýraznění5 48 4 2" xfId="10992"/>
    <cellStyle name="20 % – Zvýraznění5 48 5" xfId="2405"/>
    <cellStyle name="20 % – Zvýraznění5 48 5 2" xfId="10993"/>
    <cellStyle name="20 % – Zvýraznění5 48 6" xfId="15583"/>
    <cellStyle name="20 % – Zvýraznění5 48 7" xfId="8048"/>
    <cellStyle name="20 % – Zvýraznění5 49" xfId="2406"/>
    <cellStyle name="20 % – Zvýraznění5 49 2" xfId="2407"/>
    <cellStyle name="20 % – Zvýraznění5 49 2 2" xfId="10994"/>
    <cellStyle name="20 % – Zvýraznění5 49 3" xfId="2408"/>
    <cellStyle name="20 % – Zvýraznění5 49 3 2" xfId="10995"/>
    <cellStyle name="20 % – Zvýraznění5 49 4" xfId="2409"/>
    <cellStyle name="20 % – Zvýraznění5 49 4 2" xfId="10996"/>
    <cellStyle name="20 % – Zvýraznění5 49 5" xfId="2410"/>
    <cellStyle name="20 % – Zvýraznění5 49 5 2" xfId="10997"/>
    <cellStyle name="20 % – Zvýraznění5 49 6" xfId="15584"/>
    <cellStyle name="20 % – Zvýraznění5 49 7" xfId="8049"/>
    <cellStyle name="20 % – Zvýraznění5 5" xfId="2411"/>
    <cellStyle name="20 % – Zvýraznění5 5 2" xfId="2412"/>
    <cellStyle name="20 % – Zvýraznění5 5 2 2" xfId="10998"/>
    <cellStyle name="20 % – Zvýraznění5 5 3" xfId="2413"/>
    <cellStyle name="20 % – Zvýraznění5 5 3 2" xfId="10999"/>
    <cellStyle name="20 % – Zvýraznění5 5 4" xfId="2414"/>
    <cellStyle name="20 % – Zvýraznění5 5 4 2" xfId="11000"/>
    <cellStyle name="20 % – Zvýraznění5 5 5" xfId="2415"/>
    <cellStyle name="20 % – Zvýraznění5 5 5 2" xfId="11001"/>
    <cellStyle name="20 % – Zvýraznění5 5 6" xfId="15585"/>
    <cellStyle name="20 % – Zvýraznění5 5 7" xfId="8050"/>
    <cellStyle name="20 % – Zvýraznění5 50" xfId="2416"/>
    <cellStyle name="20 % – Zvýraznění5 50 2" xfId="2417"/>
    <cellStyle name="20 % – Zvýraznění5 50 2 2" xfId="11002"/>
    <cellStyle name="20 % – Zvýraznění5 50 3" xfId="2418"/>
    <cellStyle name="20 % – Zvýraznění5 50 3 2" xfId="11003"/>
    <cellStyle name="20 % – Zvýraznění5 50 4" xfId="2419"/>
    <cellStyle name="20 % – Zvýraznění5 50 4 2" xfId="11004"/>
    <cellStyle name="20 % – Zvýraznění5 50 5" xfId="2420"/>
    <cellStyle name="20 % – Zvýraznění5 50 5 2" xfId="11005"/>
    <cellStyle name="20 % – Zvýraznění5 50 6" xfId="15586"/>
    <cellStyle name="20 % – Zvýraznění5 50 7" xfId="8051"/>
    <cellStyle name="20 % – Zvýraznění5 51" xfId="2421"/>
    <cellStyle name="20 % – Zvýraznění5 51 2" xfId="2422"/>
    <cellStyle name="20 % – Zvýraznění5 51 2 2" xfId="11006"/>
    <cellStyle name="20 % – Zvýraznění5 51 3" xfId="2423"/>
    <cellStyle name="20 % – Zvýraznění5 51 3 2" xfId="11007"/>
    <cellStyle name="20 % – Zvýraznění5 51 4" xfId="2424"/>
    <cellStyle name="20 % – Zvýraznění5 51 4 2" xfId="11008"/>
    <cellStyle name="20 % – Zvýraznění5 51 5" xfId="2425"/>
    <cellStyle name="20 % – Zvýraznění5 51 5 2" xfId="11009"/>
    <cellStyle name="20 % – Zvýraznění5 51 6" xfId="15587"/>
    <cellStyle name="20 % – Zvýraznění5 51 7" xfId="8052"/>
    <cellStyle name="20 % – Zvýraznění5 52" xfId="2426"/>
    <cellStyle name="20 % – Zvýraznění5 52 2" xfId="2427"/>
    <cellStyle name="20 % – Zvýraznění5 52 2 2" xfId="11010"/>
    <cellStyle name="20 % – Zvýraznění5 52 3" xfId="2428"/>
    <cellStyle name="20 % – Zvýraznění5 52 3 2" xfId="11011"/>
    <cellStyle name="20 % – Zvýraznění5 52 4" xfId="2429"/>
    <cellStyle name="20 % – Zvýraznění5 52 4 2" xfId="11012"/>
    <cellStyle name="20 % – Zvýraznění5 52 5" xfId="2430"/>
    <cellStyle name="20 % – Zvýraznění5 52 5 2" xfId="11013"/>
    <cellStyle name="20 % – Zvýraznění5 52 6" xfId="15588"/>
    <cellStyle name="20 % – Zvýraznění5 52 7" xfId="8053"/>
    <cellStyle name="20 % – Zvýraznění5 53" xfId="2431"/>
    <cellStyle name="20 % – Zvýraznění5 53 2" xfId="2432"/>
    <cellStyle name="20 % – Zvýraznění5 53 2 2" xfId="11014"/>
    <cellStyle name="20 % – Zvýraznění5 53 3" xfId="2433"/>
    <cellStyle name="20 % – Zvýraznění5 53 3 2" xfId="11015"/>
    <cellStyle name="20 % – Zvýraznění5 53 4" xfId="2434"/>
    <cellStyle name="20 % – Zvýraznění5 53 4 2" xfId="11016"/>
    <cellStyle name="20 % – Zvýraznění5 53 5" xfId="2435"/>
    <cellStyle name="20 % – Zvýraznění5 53 5 2" xfId="11017"/>
    <cellStyle name="20 % – Zvýraznění5 53 6" xfId="15589"/>
    <cellStyle name="20 % – Zvýraznění5 53 7" xfId="8054"/>
    <cellStyle name="20 % – Zvýraznění5 54" xfId="2436"/>
    <cellStyle name="20 % – Zvýraznění5 54 2" xfId="2437"/>
    <cellStyle name="20 % – Zvýraznění5 54 2 2" xfId="11018"/>
    <cellStyle name="20 % – Zvýraznění5 54 3" xfId="2438"/>
    <cellStyle name="20 % – Zvýraznění5 54 3 2" xfId="11019"/>
    <cellStyle name="20 % – Zvýraznění5 54 4" xfId="2439"/>
    <cellStyle name="20 % – Zvýraznění5 54 4 2" xfId="11020"/>
    <cellStyle name="20 % – Zvýraznění5 54 5" xfId="2440"/>
    <cellStyle name="20 % – Zvýraznění5 54 5 2" xfId="11021"/>
    <cellStyle name="20 % – Zvýraznění5 54 6" xfId="15590"/>
    <cellStyle name="20 % – Zvýraznění5 54 7" xfId="8055"/>
    <cellStyle name="20 % – Zvýraznění5 55" xfId="2441"/>
    <cellStyle name="20 % – Zvýraznění5 55 2" xfId="2442"/>
    <cellStyle name="20 % – Zvýraznění5 55 2 2" xfId="11022"/>
    <cellStyle name="20 % – Zvýraznění5 55 3" xfId="2443"/>
    <cellStyle name="20 % – Zvýraznění5 55 3 2" xfId="11023"/>
    <cellStyle name="20 % – Zvýraznění5 55 4" xfId="2444"/>
    <cellStyle name="20 % – Zvýraznění5 55 4 2" xfId="11024"/>
    <cellStyle name="20 % – Zvýraznění5 55 5" xfId="2445"/>
    <cellStyle name="20 % – Zvýraznění5 55 5 2" xfId="11025"/>
    <cellStyle name="20 % – Zvýraznění5 55 6" xfId="15591"/>
    <cellStyle name="20 % – Zvýraznění5 55 7" xfId="8056"/>
    <cellStyle name="20 % – Zvýraznění5 56" xfId="2446"/>
    <cellStyle name="20 % – Zvýraznění5 56 2" xfId="2447"/>
    <cellStyle name="20 % – Zvýraznění5 56 2 2" xfId="11026"/>
    <cellStyle name="20 % – Zvýraznění5 56 3" xfId="2448"/>
    <cellStyle name="20 % – Zvýraznění5 56 3 2" xfId="11027"/>
    <cellStyle name="20 % – Zvýraznění5 56 4" xfId="2449"/>
    <cellStyle name="20 % – Zvýraznění5 56 4 2" xfId="11028"/>
    <cellStyle name="20 % – Zvýraznění5 56 5" xfId="2450"/>
    <cellStyle name="20 % – Zvýraznění5 56 5 2" xfId="11029"/>
    <cellStyle name="20 % – Zvýraznění5 56 6" xfId="15592"/>
    <cellStyle name="20 % – Zvýraznění5 56 7" xfId="8057"/>
    <cellStyle name="20 % – Zvýraznění5 57" xfId="2451"/>
    <cellStyle name="20 % – Zvýraznění5 57 2" xfId="2452"/>
    <cellStyle name="20 % – Zvýraznění5 57 2 2" xfId="11030"/>
    <cellStyle name="20 % – Zvýraznění5 57 3" xfId="2453"/>
    <cellStyle name="20 % – Zvýraznění5 57 3 2" xfId="11031"/>
    <cellStyle name="20 % – Zvýraznění5 57 4" xfId="2454"/>
    <cellStyle name="20 % – Zvýraznění5 57 4 2" xfId="11032"/>
    <cellStyle name="20 % – Zvýraznění5 57 5" xfId="2455"/>
    <cellStyle name="20 % – Zvýraznění5 57 5 2" xfId="11033"/>
    <cellStyle name="20 % – Zvýraznění5 57 6" xfId="15593"/>
    <cellStyle name="20 % – Zvýraznění5 57 7" xfId="8058"/>
    <cellStyle name="20 % – Zvýraznění5 58" xfId="2456"/>
    <cellStyle name="20 % – Zvýraznění5 58 2" xfId="2457"/>
    <cellStyle name="20 % – Zvýraznění5 58 2 2" xfId="11034"/>
    <cellStyle name="20 % – Zvýraznění5 58 3" xfId="2458"/>
    <cellStyle name="20 % – Zvýraznění5 58 3 2" xfId="11035"/>
    <cellStyle name="20 % – Zvýraznění5 58 4" xfId="2459"/>
    <cellStyle name="20 % – Zvýraznění5 58 4 2" xfId="11036"/>
    <cellStyle name="20 % – Zvýraznění5 58 5" xfId="2460"/>
    <cellStyle name="20 % – Zvýraznění5 58 5 2" xfId="11037"/>
    <cellStyle name="20 % – Zvýraznění5 58 6" xfId="15594"/>
    <cellStyle name="20 % – Zvýraznění5 58 7" xfId="8059"/>
    <cellStyle name="20 % – Zvýraznění5 59" xfId="2461"/>
    <cellStyle name="20 % – Zvýraznění5 59 2" xfId="2462"/>
    <cellStyle name="20 % – Zvýraznění5 59 2 2" xfId="11038"/>
    <cellStyle name="20 % – Zvýraznění5 59 3" xfId="2463"/>
    <cellStyle name="20 % – Zvýraznění5 59 3 2" xfId="11039"/>
    <cellStyle name="20 % – Zvýraznění5 59 4" xfId="2464"/>
    <cellStyle name="20 % – Zvýraznění5 59 4 2" xfId="11040"/>
    <cellStyle name="20 % – Zvýraznění5 59 5" xfId="2465"/>
    <cellStyle name="20 % – Zvýraznění5 59 5 2" xfId="11041"/>
    <cellStyle name="20 % – Zvýraznění5 59 6" xfId="15595"/>
    <cellStyle name="20 % – Zvýraznění5 59 7" xfId="8060"/>
    <cellStyle name="20 % – Zvýraznění5 6" xfId="2466"/>
    <cellStyle name="20 % – Zvýraznění5 6 2" xfId="2467"/>
    <cellStyle name="20 % – Zvýraznění5 6 2 2" xfId="11042"/>
    <cellStyle name="20 % – Zvýraznění5 6 3" xfId="2468"/>
    <cellStyle name="20 % – Zvýraznění5 6 3 2" xfId="11043"/>
    <cellStyle name="20 % – Zvýraznění5 6 4" xfId="2469"/>
    <cellStyle name="20 % – Zvýraznění5 6 4 2" xfId="11044"/>
    <cellStyle name="20 % – Zvýraznění5 6 5" xfId="2470"/>
    <cellStyle name="20 % – Zvýraznění5 6 5 2" xfId="11045"/>
    <cellStyle name="20 % – Zvýraznění5 6 6" xfId="15596"/>
    <cellStyle name="20 % – Zvýraznění5 6 7" xfId="8061"/>
    <cellStyle name="20 % – Zvýraznění5 60" xfId="2471"/>
    <cellStyle name="20 % – Zvýraznění5 60 2" xfId="2472"/>
    <cellStyle name="20 % – Zvýraznění5 60 2 2" xfId="11046"/>
    <cellStyle name="20 % – Zvýraznění5 60 3" xfId="2473"/>
    <cellStyle name="20 % – Zvýraznění5 60 3 2" xfId="11047"/>
    <cellStyle name="20 % – Zvýraznění5 60 4" xfId="2474"/>
    <cellStyle name="20 % – Zvýraznění5 60 4 2" xfId="11048"/>
    <cellStyle name="20 % – Zvýraznění5 60 5" xfId="2475"/>
    <cellStyle name="20 % – Zvýraznění5 60 5 2" xfId="11049"/>
    <cellStyle name="20 % – Zvýraznění5 60 6" xfId="15597"/>
    <cellStyle name="20 % – Zvýraznění5 60 7" xfId="8062"/>
    <cellStyle name="20 % – Zvýraznění5 61" xfId="2476"/>
    <cellStyle name="20 % – Zvýraznění5 61 2" xfId="2477"/>
    <cellStyle name="20 % – Zvýraznění5 61 2 2" xfId="11050"/>
    <cellStyle name="20 % – Zvýraznění5 61 3" xfId="2478"/>
    <cellStyle name="20 % – Zvýraznění5 61 3 2" xfId="11051"/>
    <cellStyle name="20 % – Zvýraznění5 61 4" xfId="2479"/>
    <cellStyle name="20 % – Zvýraznění5 61 4 2" xfId="11052"/>
    <cellStyle name="20 % – Zvýraznění5 61 5" xfId="2480"/>
    <cellStyle name="20 % – Zvýraznění5 61 5 2" xfId="11053"/>
    <cellStyle name="20 % – Zvýraznění5 61 6" xfId="15598"/>
    <cellStyle name="20 % – Zvýraznění5 61 7" xfId="8063"/>
    <cellStyle name="20 % – Zvýraznění5 62" xfId="2481"/>
    <cellStyle name="20 % – Zvýraznění5 62 2" xfId="2482"/>
    <cellStyle name="20 % – Zvýraznění5 62 2 2" xfId="11054"/>
    <cellStyle name="20 % – Zvýraznění5 62 3" xfId="2483"/>
    <cellStyle name="20 % – Zvýraznění5 62 3 2" xfId="11055"/>
    <cellStyle name="20 % – Zvýraznění5 62 4" xfId="2484"/>
    <cellStyle name="20 % – Zvýraznění5 62 4 2" xfId="11056"/>
    <cellStyle name="20 % – Zvýraznění5 62 5" xfId="2485"/>
    <cellStyle name="20 % – Zvýraznění5 62 5 2" xfId="11057"/>
    <cellStyle name="20 % – Zvýraznění5 62 6" xfId="15599"/>
    <cellStyle name="20 % – Zvýraznění5 62 7" xfId="8064"/>
    <cellStyle name="20 % – Zvýraznění5 63" xfId="2486"/>
    <cellStyle name="20 % – Zvýraznění5 63 2" xfId="2487"/>
    <cellStyle name="20 % – Zvýraznění5 63 2 2" xfId="11058"/>
    <cellStyle name="20 % – Zvýraznění5 63 3" xfId="2488"/>
    <cellStyle name="20 % – Zvýraznění5 63 3 2" xfId="11059"/>
    <cellStyle name="20 % – Zvýraznění5 63 4" xfId="2489"/>
    <cellStyle name="20 % – Zvýraznění5 63 4 2" xfId="11060"/>
    <cellStyle name="20 % – Zvýraznění5 63 5" xfId="2490"/>
    <cellStyle name="20 % – Zvýraznění5 63 5 2" xfId="11061"/>
    <cellStyle name="20 % – Zvýraznění5 63 6" xfId="15600"/>
    <cellStyle name="20 % – Zvýraznění5 63 7" xfId="8065"/>
    <cellStyle name="20 % – Zvýraznění5 64" xfId="2491"/>
    <cellStyle name="20 % – Zvýraznění5 64 2" xfId="2492"/>
    <cellStyle name="20 % – Zvýraznění5 64 2 2" xfId="11062"/>
    <cellStyle name="20 % – Zvýraznění5 64 3" xfId="2493"/>
    <cellStyle name="20 % – Zvýraznění5 64 3 2" xfId="11063"/>
    <cellStyle name="20 % – Zvýraznění5 64 4" xfId="2494"/>
    <cellStyle name="20 % – Zvýraznění5 64 4 2" xfId="11064"/>
    <cellStyle name="20 % – Zvýraznění5 64 5" xfId="2495"/>
    <cellStyle name="20 % – Zvýraznění5 64 5 2" xfId="11065"/>
    <cellStyle name="20 % – Zvýraznění5 64 6" xfId="15601"/>
    <cellStyle name="20 % – Zvýraznění5 64 7" xfId="8066"/>
    <cellStyle name="20 % – Zvýraznění5 65" xfId="2496"/>
    <cellStyle name="20 % – Zvýraznění5 65 2" xfId="2497"/>
    <cellStyle name="20 % – Zvýraznění5 65 2 2" xfId="11066"/>
    <cellStyle name="20 % – Zvýraznění5 65 3" xfId="2498"/>
    <cellStyle name="20 % – Zvýraznění5 65 3 2" xfId="11067"/>
    <cellStyle name="20 % – Zvýraznění5 65 4" xfId="2499"/>
    <cellStyle name="20 % – Zvýraznění5 65 4 2" xfId="11068"/>
    <cellStyle name="20 % – Zvýraznění5 65 5" xfId="2500"/>
    <cellStyle name="20 % – Zvýraznění5 65 5 2" xfId="11069"/>
    <cellStyle name="20 % – Zvýraznění5 65 6" xfId="15602"/>
    <cellStyle name="20 % – Zvýraznění5 65 7" xfId="8067"/>
    <cellStyle name="20 % – Zvýraznění5 66" xfId="2501"/>
    <cellStyle name="20 % – Zvýraznění5 66 2" xfId="2502"/>
    <cellStyle name="20 % – Zvýraznění5 66 2 2" xfId="11070"/>
    <cellStyle name="20 % – Zvýraznění5 66 3" xfId="2503"/>
    <cellStyle name="20 % – Zvýraznění5 66 3 2" xfId="11071"/>
    <cellStyle name="20 % – Zvýraznění5 66 4" xfId="2504"/>
    <cellStyle name="20 % – Zvýraznění5 66 4 2" xfId="11072"/>
    <cellStyle name="20 % – Zvýraznění5 66 5" xfId="2505"/>
    <cellStyle name="20 % – Zvýraznění5 66 5 2" xfId="11073"/>
    <cellStyle name="20 % – Zvýraznění5 66 6" xfId="15603"/>
    <cellStyle name="20 % – Zvýraznění5 66 7" xfId="8068"/>
    <cellStyle name="20 % – Zvýraznění5 67" xfId="2506"/>
    <cellStyle name="20 % – Zvýraznění5 67 2" xfId="2507"/>
    <cellStyle name="20 % – Zvýraznění5 67 2 2" xfId="11074"/>
    <cellStyle name="20 % – Zvýraznění5 67 3" xfId="2508"/>
    <cellStyle name="20 % – Zvýraznění5 67 3 2" xfId="11075"/>
    <cellStyle name="20 % – Zvýraznění5 67 4" xfId="2509"/>
    <cellStyle name="20 % – Zvýraznění5 67 4 2" xfId="11076"/>
    <cellStyle name="20 % – Zvýraznění5 67 5" xfId="2510"/>
    <cellStyle name="20 % – Zvýraznění5 67 5 2" xfId="11077"/>
    <cellStyle name="20 % – Zvýraznění5 67 6" xfId="15604"/>
    <cellStyle name="20 % – Zvýraznění5 67 7" xfId="8069"/>
    <cellStyle name="20 % – Zvýraznění5 68" xfId="2511"/>
    <cellStyle name="20 % – Zvýraznění5 68 2" xfId="2512"/>
    <cellStyle name="20 % – Zvýraznění5 68 2 2" xfId="11078"/>
    <cellStyle name="20 % – Zvýraznění5 68 3" xfId="2513"/>
    <cellStyle name="20 % – Zvýraznění5 68 3 2" xfId="11079"/>
    <cellStyle name="20 % – Zvýraznění5 68 4" xfId="2514"/>
    <cellStyle name="20 % – Zvýraznění5 68 4 2" xfId="11080"/>
    <cellStyle name="20 % – Zvýraznění5 68 5" xfId="2515"/>
    <cellStyle name="20 % – Zvýraznění5 68 5 2" xfId="11081"/>
    <cellStyle name="20 % – Zvýraznění5 68 6" xfId="15605"/>
    <cellStyle name="20 % – Zvýraznění5 68 7" xfId="8070"/>
    <cellStyle name="20 % – Zvýraznění5 69" xfId="2516"/>
    <cellStyle name="20 % – Zvýraznění5 69 2" xfId="2517"/>
    <cellStyle name="20 % – Zvýraznění5 69 2 2" xfId="11082"/>
    <cellStyle name="20 % – Zvýraznění5 69 3" xfId="2518"/>
    <cellStyle name="20 % – Zvýraznění5 69 3 2" xfId="11083"/>
    <cellStyle name="20 % – Zvýraznění5 69 4" xfId="2519"/>
    <cellStyle name="20 % – Zvýraznění5 69 4 2" xfId="11084"/>
    <cellStyle name="20 % – Zvýraznění5 69 5" xfId="2520"/>
    <cellStyle name="20 % – Zvýraznění5 69 5 2" xfId="11085"/>
    <cellStyle name="20 % – Zvýraznění5 69 6" xfId="15606"/>
    <cellStyle name="20 % – Zvýraznění5 69 7" xfId="8071"/>
    <cellStyle name="20 % – Zvýraznění5 7" xfId="2521"/>
    <cellStyle name="20 % – Zvýraznění5 7 2" xfId="2522"/>
    <cellStyle name="20 % – Zvýraznění5 7 2 2" xfId="11086"/>
    <cellStyle name="20 % – Zvýraznění5 7 3" xfId="2523"/>
    <cellStyle name="20 % – Zvýraznění5 7 3 2" xfId="11087"/>
    <cellStyle name="20 % – Zvýraznění5 7 4" xfId="2524"/>
    <cellStyle name="20 % – Zvýraznění5 7 4 2" xfId="11088"/>
    <cellStyle name="20 % – Zvýraznění5 7 5" xfId="2525"/>
    <cellStyle name="20 % – Zvýraznění5 7 5 2" xfId="11089"/>
    <cellStyle name="20 % – Zvýraznění5 7 6" xfId="15607"/>
    <cellStyle name="20 % – Zvýraznění5 7 7" xfId="8072"/>
    <cellStyle name="20 % – Zvýraznění5 70" xfId="2526"/>
    <cellStyle name="20 % – Zvýraznění5 70 2" xfId="2527"/>
    <cellStyle name="20 % – Zvýraznění5 70 2 2" xfId="11090"/>
    <cellStyle name="20 % – Zvýraznění5 70 3" xfId="2528"/>
    <cellStyle name="20 % – Zvýraznění5 70 3 2" xfId="11091"/>
    <cellStyle name="20 % – Zvýraznění5 70 4" xfId="2529"/>
    <cellStyle name="20 % – Zvýraznění5 70 4 2" xfId="11092"/>
    <cellStyle name="20 % – Zvýraznění5 70 5" xfId="2530"/>
    <cellStyle name="20 % – Zvýraznění5 70 5 2" xfId="11093"/>
    <cellStyle name="20 % – Zvýraznění5 70 6" xfId="15608"/>
    <cellStyle name="20 % – Zvýraznění5 70 7" xfId="8073"/>
    <cellStyle name="20 % – Zvýraznění5 71" xfId="2531"/>
    <cellStyle name="20 % – Zvýraznění5 71 2" xfId="2532"/>
    <cellStyle name="20 % – Zvýraznění5 71 2 2" xfId="11094"/>
    <cellStyle name="20 % – Zvýraznění5 71 3" xfId="2533"/>
    <cellStyle name="20 % – Zvýraznění5 71 3 2" xfId="11095"/>
    <cellStyle name="20 % – Zvýraznění5 71 4" xfId="2534"/>
    <cellStyle name="20 % – Zvýraznění5 71 4 2" xfId="11096"/>
    <cellStyle name="20 % – Zvýraznění5 71 5" xfId="2535"/>
    <cellStyle name="20 % – Zvýraznění5 71 5 2" xfId="11097"/>
    <cellStyle name="20 % – Zvýraznění5 71 6" xfId="15609"/>
    <cellStyle name="20 % – Zvýraznění5 71 7" xfId="8074"/>
    <cellStyle name="20 % – Zvýraznění5 72" xfId="2536"/>
    <cellStyle name="20 % – Zvýraznění5 72 2" xfId="2537"/>
    <cellStyle name="20 % – Zvýraznění5 72 2 2" xfId="11098"/>
    <cellStyle name="20 % – Zvýraznění5 72 3" xfId="2538"/>
    <cellStyle name="20 % – Zvýraznění5 72 3 2" xfId="11099"/>
    <cellStyle name="20 % – Zvýraznění5 72 4" xfId="2539"/>
    <cellStyle name="20 % – Zvýraznění5 72 4 2" xfId="11100"/>
    <cellStyle name="20 % – Zvýraznění5 72 5" xfId="2540"/>
    <cellStyle name="20 % – Zvýraznění5 72 5 2" xfId="11101"/>
    <cellStyle name="20 % – Zvýraznění5 72 6" xfId="15610"/>
    <cellStyle name="20 % – Zvýraznění5 72 7" xfId="8075"/>
    <cellStyle name="20 % – Zvýraznění5 73" xfId="2541"/>
    <cellStyle name="20 % – Zvýraznění5 73 2" xfId="2542"/>
    <cellStyle name="20 % – Zvýraznění5 73 2 2" xfId="11102"/>
    <cellStyle name="20 % – Zvýraznění5 73 3" xfId="2543"/>
    <cellStyle name="20 % – Zvýraznění5 73 3 2" xfId="11103"/>
    <cellStyle name="20 % – Zvýraznění5 73 4" xfId="2544"/>
    <cellStyle name="20 % – Zvýraznění5 73 4 2" xfId="11104"/>
    <cellStyle name="20 % – Zvýraznění5 73 5" xfId="2545"/>
    <cellStyle name="20 % – Zvýraznění5 73 5 2" xfId="11105"/>
    <cellStyle name="20 % – Zvýraznění5 73 6" xfId="15611"/>
    <cellStyle name="20 % – Zvýraznění5 73 7" xfId="8076"/>
    <cellStyle name="20 % – Zvýraznění5 74" xfId="2546"/>
    <cellStyle name="20 % – Zvýraznění5 74 2" xfId="2547"/>
    <cellStyle name="20 % – Zvýraznění5 74 2 2" xfId="11106"/>
    <cellStyle name="20 % – Zvýraznění5 74 3" xfId="2548"/>
    <cellStyle name="20 % – Zvýraznění5 74 3 2" xfId="11107"/>
    <cellStyle name="20 % – Zvýraznění5 74 4" xfId="2549"/>
    <cellStyle name="20 % – Zvýraznění5 74 4 2" xfId="11108"/>
    <cellStyle name="20 % – Zvýraznění5 74 5" xfId="2550"/>
    <cellStyle name="20 % – Zvýraznění5 74 5 2" xfId="11109"/>
    <cellStyle name="20 % – Zvýraznění5 74 6" xfId="15612"/>
    <cellStyle name="20 % – Zvýraznění5 74 7" xfId="8077"/>
    <cellStyle name="20 % – Zvýraznění5 75" xfId="2551"/>
    <cellStyle name="20 % – Zvýraznění5 75 2" xfId="2552"/>
    <cellStyle name="20 % – Zvýraznění5 75 2 2" xfId="11110"/>
    <cellStyle name="20 % – Zvýraznění5 75 3" xfId="2553"/>
    <cellStyle name="20 % – Zvýraznění5 75 3 2" xfId="11111"/>
    <cellStyle name="20 % – Zvýraznění5 75 4" xfId="2554"/>
    <cellStyle name="20 % – Zvýraznění5 75 4 2" xfId="11112"/>
    <cellStyle name="20 % – Zvýraznění5 75 5" xfId="2555"/>
    <cellStyle name="20 % – Zvýraznění5 75 5 2" xfId="11113"/>
    <cellStyle name="20 % – Zvýraznění5 75 6" xfId="15613"/>
    <cellStyle name="20 % – Zvýraznění5 75 7" xfId="8078"/>
    <cellStyle name="20 % – Zvýraznění5 76" xfId="2556"/>
    <cellStyle name="20 % – Zvýraznění5 76 2" xfId="2557"/>
    <cellStyle name="20 % – Zvýraznění5 76 2 2" xfId="11114"/>
    <cellStyle name="20 % – Zvýraznění5 76 3" xfId="2558"/>
    <cellStyle name="20 % – Zvýraznění5 76 3 2" xfId="11115"/>
    <cellStyle name="20 % – Zvýraznění5 76 4" xfId="2559"/>
    <cellStyle name="20 % – Zvýraznění5 76 4 2" xfId="11116"/>
    <cellStyle name="20 % – Zvýraznění5 76 5" xfId="2560"/>
    <cellStyle name="20 % – Zvýraznění5 76 5 2" xfId="11117"/>
    <cellStyle name="20 % – Zvýraznění5 76 6" xfId="15614"/>
    <cellStyle name="20 % – Zvýraznění5 76 7" xfId="8079"/>
    <cellStyle name="20 % – Zvýraznění5 77" xfId="2561"/>
    <cellStyle name="20 % – Zvýraznění5 77 2" xfId="2562"/>
    <cellStyle name="20 % – Zvýraznění5 77 2 2" xfId="11118"/>
    <cellStyle name="20 % – Zvýraznění5 77 3" xfId="2563"/>
    <cellStyle name="20 % – Zvýraznění5 77 3 2" xfId="11119"/>
    <cellStyle name="20 % – Zvýraznění5 77 4" xfId="2564"/>
    <cellStyle name="20 % – Zvýraznění5 77 4 2" xfId="11120"/>
    <cellStyle name="20 % – Zvýraznění5 77 5" xfId="2565"/>
    <cellStyle name="20 % – Zvýraznění5 77 5 2" xfId="11121"/>
    <cellStyle name="20 % – Zvýraznění5 77 6" xfId="15615"/>
    <cellStyle name="20 % – Zvýraznění5 77 7" xfId="8080"/>
    <cellStyle name="20 % – Zvýraznění5 78" xfId="2566"/>
    <cellStyle name="20 % – Zvýraznění5 78 2" xfId="2567"/>
    <cellStyle name="20 % – Zvýraznění5 78 2 2" xfId="11122"/>
    <cellStyle name="20 % – Zvýraznění5 78 3" xfId="2568"/>
    <cellStyle name="20 % – Zvýraznění5 78 3 2" xfId="11123"/>
    <cellStyle name="20 % – Zvýraznění5 78 4" xfId="2569"/>
    <cellStyle name="20 % – Zvýraznění5 78 4 2" xfId="11124"/>
    <cellStyle name="20 % – Zvýraznění5 78 5" xfId="2570"/>
    <cellStyle name="20 % – Zvýraznění5 78 5 2" xfId="11125"/>
    <cellStyle name="20 % – Zvýraznění5 78 6" xfId="15616"/>
    <cellStyle name="20 % – Zvýraznění5 78 7" xfId="8081"/>
    <cellStyle name="20 % – Zvýraznění5 79" xfId="2571"/>
    <cellStyle name="20 % – Zvýraznění5 79 2" xfId="2572"/>
    <cellStyle name="20 % – Zvýraznění5 79 2 2" xfId="11126"/>
    <cellStyle name="20 % – Zvýraznění5 79 3" xfId="2573"/>
    <cellStyle name="20 % – Zvýraznění5 79 3 2" xfId="11127"/>
    <cellStyle name="20 % – Zvýraznění5 79 4" xfId="2574"/>
    <cellStyle name="20 % – Zvýraznění5 79 4 2" xfId="11128"/>
    <cellStyle name="20 % – Zvýraznění5 79 5" xfId="2575"/>
    <cellStyle name="20 % – Zvýraznění5 79 5 2" xfId="11129"/>
    <cellStyle name="20 % – Zvýraznění5 79 6" xfId="15617"/>
    <cellStyle name="20 % – Zvýraznění5 79 7" xfId="8082"/>
    <cellStyle name="20 % – Zvýraznění5 8" xfId="2576"/>
    <cellStyle name="20 % – Zvýraznění5 8 2" xfId="2577"/>
    <cellStyle name="20 % – Zvýraznění5 8 2 2" xfId="11130"/>
    <cellStyle name="20 % – Zvýraznění5 8 3" xfId="2578"/>
    <cellStyle name="20 % – Zvýraznění5 8 3 2" xfId="11131"/>
    <cellStyle name="20 % – Zvýraznění5 8 4" xfId="2579"/>
    <cellStyle name="20 % – Zvýraznění5 8 4 2" xfId="11132"/>
    <cellStyle name="20 % – Zvýraznění5 8 5" xfId="2580"/>
    <cellStyle name="20 % – Zvýraznění5 8 5 2" xfId="11133"/>
    <cellStyle name="20 % – Zvýraznění5 8 6" xfId="15618"/>
    <cellStyle name="20 % – Zvýraznění5 8 7" xfId="8083"/>
    <cellStyle name="20 % – Zvýraznění5 80" xfId="2581"/>
    <cellStyle name="20 % – Zvýraznění5 80 2" xfId="2582"/>
    <cellStyle name="20 % – Zvýraznění5 80 2 2" xfId="11134"/>
    <cellStyle name="20 % – Zvýraznění5 80 3" xfId="2583"/>
    <cellStyle name="20 % – Zvýraznění5 80 3 2" xfId="11135"/>
    <cellStyle name="20 % – Zvýraznění5 80 4" xfId="2584"/>
    <cellStyle name="20 % – Zvýraznění5 80 4 2" xfId="11136"/>
    <cellStyle name="20 % – Zvýraznění5 80 5" xfId="2585"/>
    <cellStyle name="20 % – Zvýraznění5 80 5 2" xfId="11137"/>
    <cellStyle name="20 % – Zvýraznění5 80 6" xfId="15619"/>
    <cellStyle name="20 % – Zvýraznění5 80 7" xfId="8084"/>
    <cellStyle name="20 % – Zvýraznění5 81" xfId="2586"/>
    <cellStyle name="20 % – Zvýraznění5 81 2" xfId="2587"/>
    <cellStyle name="20 % – Zvýraznění5 81 2 2" xfId="11138"/>
    <cellStyle name="20 % – Zvýraznění5 81 3" xfId="2588"/>
    <cellStyle name="20 % – Zvýraznění5 81 3 2" xfId="11139"/>
    <cellStyle name="20 % – Zvýraznění5 81 4" xfId="2589"/>
    <cellStyle name="20 % – Zvýraznění5 81 4 2" xfId="11140"/>
    <cellStyle name="20 % – Zvýraznění5 81 5" xfId="2590"/>
    <cellStyle name="20 % – Zvýraznění5 81 5 2" xfId="11141"/>
    <cellStyle name="20 % – Zvýraznění5 81 6" xfId="15620"/>
    <cellStyle name="20 % – Zvýraznění5 81 7" xfId="8085"/>
    <cellStyle name="20 % – Zvýraznění5 82" xfId="2591"/>
    <cellStyle name="20 % – Zvýraznění5 82 2" xfId="2592"/>
    <cellStyle name="20 % – Zvýraznění5 82 2 2" xfId="11142"/>
    <cellStyle name="20 % – Zvýraznění5 82 3" xfId="2593"/>
    <cellStyle name="20 % – Zvýraznění5 82 3 2" xfId="11143"/>
    <cellStyle name="20 % – Zvýraznění5 82 4" xfId="2594"/>
    <cellStyle name="20 % – Zvýraznění5 82 4 2" xfId="11144"/>
    <cellStyle name="20 % – Zvýraznění5 82 5" xfId="2595"/>
    <cellStyle name="20 % – Zvýraznění5 82 5 2" xfId="11145"/>
    <cellStyle name="20 % – Zvýraznění5 82 6" xfId="15621"/>
    <cellStyle name="20 % – Zvýraznění5 82 7" xfId="8086"/>
    <cellStyle name="20 % – Zvýraznění5 83" xfId="2596"/>
    <cellStyle name="20 % – Zvýraznění5 83 2" xfId="2597"/>
    <cellStyle name="20 % – Zvýraznění5 83 2 2" xfId="11146"/>
    <cellStyle name="20 % – Zvýraznění5 83 3" xfId="2598"/>
    <cellStyle name="20 % – Zvýraznění5 83 3 2" xfId="11147"/>
    <cellStyle name="20 % – Zvýraznění5 83 4" xfId="2599"/>
    <cellStyle name="20 % – Zvýraznění5 83 4 2" xfId="11148"/>
    <cellStyle name="20 % – Zvýraznění5 83 5" xfId="2600"/>
    <cellStyle name="20 % – Zvýraznění5 83 5 2" xfId="11149"/>
    <cellStyle name="20 % – Zvýraznění5 83 6" xfId="15622"/>
    <cellStyle name="20 % – Zvýraznění5 83 7" xfId="8087"/>
    <cellStyle name="20 % – Zvýraznění5 84" xfId="2601"/>
    <cellStyle name="20 % – Zvýraznění5 84 2" xfId="2602"/>
    <cellStyle name="20 % – Zvýraznění5 84 2 2" xfId="11150"/>
    <cellStyle name="20 % – Zvýraznění5 84 3" xfId="2603"/>
    <cellStyle name="20 % – Zvýraznění5 84 3 2" xfId="11151"/>
    <cellStyle name="20 % – Zvýraznění5 84 4" xfId="2604"/>
    <cellStyle name="20 % – Zvýraznění5 84 4 2" xfId="11152"/>
    <cellStyle name="20 % – Zvýraznění5 84 5" xfId="2605"/>
    <cellStyle name="20 % – Zvýraznění5 84 5 2" xfId="11153"/>
    <cellStyle name="20 % – Zvýraznění5 84 6" xfId="15623"/>
    <cellStyle name="20 % – Zvýraznění5 84 7" xfId="8088"/>
    <cellStyle name="20 % – Zvýraznění5 85" xfId="2606"/>
    <cellStyle name="20 % – Zvýraznění5 85 2" xfId="2607"/>
    <cellStyle name="20 % – Zvýraznění5 85 2 2" xfId="11154"/>
    <cellStyle name="20 % – Zvýraznění5 85 3" xfId="2608"/>
    <cellStyle name="20 % – Zvýraznění5 85 3 2" xfId="11155"/>
    <cellStyle name="20 % – Zvýraznění5 85 4" xfId="2609"/>
    <cellStyle name="20 % – Zvýraznění5 85 4 2" xfId="11156"/>
    <cellStyle name="20 % – Zvýraznění5 85 5" xfId="2610"/>
    <cellStyle name="20 % – Zvýraznění5 85 5 2" xfId="11157"/>
    <cellStyle name="20 % – Zvýraznění5 85 6" xfId="15624"/>
    <cellStyle name="20 % – Zvýraznění5 85 7" xfId="8089"/>
    <cellStyle name="20 % – Zvýraznění5 86" xfId="2611"/>
    <cellStyle name="20 % – Zvýraznění5 86 2" xfId="2612"/>
    <cellStyle name="20 % – Zvýraznění5 86 2 2" xfId="11158"/>
    <cellStyle name="20 % – Zvýraznění5 86 3" xfId="2613"/>
    <cellStyle name="20 % – Zvýraznění5 86 3 2" xfId="11159"/>
    <cellStyle name="20 % – Zvýraznění5 86 4" xfId="2614"/>
    <cellStyle name="20 % – Zvýraznění5 86 4 2" xfId="11160"/>
    <cellStyle name="20 % – Zvýraznění5 86 5" xfId="2615"/>
    <cellStyle name="20 % – Zvýraznění5 86 5 2" xfId="11161"/>
    <cellStyle name="20 % – Zvýraznění5 86 6" xfId="15625"/>
    <cellStyle name="20 % – Zvýraznění5 86 7" xfId="8090"/>
    <cellStyle name="20 % – Zvýraznění5 87" xfId="2616"/>
    <cellStyle name="20 % – Zvýraznění5 87 2" xfId="2617"/>
    <cellStyle name="20 % – Zvýraznění5 87 2 2" xfId="11162"/>
    <cellStyle name="20 % – Zvýraznění5 87 3" xfId="2618"/>
    <cellStyle name="20 % – Zvýraznění5 87 3 2" xfId="11163"/>
    <cellStyle name="20 % – Zvýraznění5 87 4" xfId="2619"/>
    <cellStyle name="20 % – Zvýraznění5 87 4 2" xfId="11164"/>
    <cellStyle name="20 % – Zvýraznění5 87 5" xfId="2620"/>
    <cellStyle name="20 % – Zvýraznění5 87 5 2" xfId="11165"/>
    <cellStyle name="20 % – Zvýraznění5 87 6" xfId="15626"/>
    <cellStyle name="20 % – Zvýraznění5 87 7" xfId="8091"/>
    <cellStyle name="20 % – Zvýraznění5 88" xfId="2621"/>
    <cellStyle name="20 % – Zvýraznění5 88 2" xfId="2622"/>
    <cellStyle name="20 % – Zvýraznění5 88 2 2" xfId="11166"/>
    <cellStyle name="20 % – Zvýraznění5 88 3" xfId="2623"/>
    <cellStyle name="20 % – Zvýraznění5 88 3 2" xfId="11167"/>
    <cellStyle name="20 % – Zvýraznění5 88 4" xfId="2624"/>
    <cellStyle name="20 % – Zvýraznění5 88 4 2" xfId="11168"/>
    <cellStyle name="20 % – Zvýraznění5 88 5" xfId="2625"/>
    <cellStyle name="20 % – Zvýraznění5 88 5 2" xfId="11169"/>
    <cellStyle name="20 % – Zvýraznění5 88 6" xfId="15627"/>
    <cellStyle name="20 % – Zvýraznění5 88 7" xfId="8092"/>
    <cellStyle name="20 % – Zvýraznění5 89" xfId="2626"/>
    <cellStyle name="20 % – Zvýraznění5 89 2" xfId="2627"/>
    <cellStyle name="20 % – Zvýraznění5 89 2 2" xfId="11170"/>
    <cellStyle name="20 % – Zvýraznění5 89 3" xfId="2628"/>
    <cellStyle name="20 % – Zvýraznění5 89 3 2" xfId="11171"/>
    <cellStyle name="20 % – Zvýraznění5 89 4" xfId="2629"/>
    <cellStyle name="20 % – Zvýraznění5 89 4 2" xfId="11172"/>
    <cellStyle name="20 % – Zvýraznění5 89 5" xfId="2630"/>
    <cellStyle name="20 % – Zvýraznění5 89 5 2" xfId="11173"/>
    <cellStyle name="20 % – Zvýraznění5 89 6" xfId="15628"/>
    <cellStyle name="20 % – Zvýraznění5 89 7" xfId="8093"/>
    <cellStyle name="20 % – Zvýraznění5 9" xfId="2631"/>
    <cellStyle name="20 % – Zvýraznění5 9 2" xfId="2632"/>
    <cellStyle name="20 % – Zvýraznění5 9 2 2" xfId="11174"/>
    <cellStyle name="20 % – Zvýraznění5 9 3" xfId="2633"/>
    <cellStyle name="20 % – Zvýraznění5 9 3 2" xfId="11175"/>
    <cellStyle name="20 % – Zvýraznění5 9 4" xfId="2634"/>
    <cellStyle name="20 % – Zvýraznění5 9 4 2" xfId="11176"/>
    <cellStyle name="20 % – Zvýraznění5 9 5" xfId="2635"/>
    <cellStyle name="20 % – Zvýraznění5 9 5 2" xfId="11177"/>
    <cellStyle name="20 % – Zvýraznění5 9 6" xfId="15629"/>
    <cellStyle name="20 % – Zvýraznění5 9 7" xfId="8094"/>
    <cellStyle name="20 % – Zvýraznění5 90" xfId="2636"/>
    <cellStyle name="20 % – Zvýraznění5 90 2" xfId="2637"/>
    <cellStyle name="20 % – Zvýraznění5 90 2 2" xfId="11178"/>
    <cellStyle name="20 % – Zvýraznění5 90 3" xfId="2638"/>
    <cellStyle name="20 % – Zvýraznění5 90 3 2" xfId="11179"/>
    <cellStyle name="20 % – Zvýraznění5 90 4" xfId="2639"/>
    <cellStyle name="20 % – Zvýraznění5 90 4 2" xfId="11180"/>
    <cellStyle name="20 % – Zvýraznění5 90 5" xfId="2640"/>
    <cellStyle name="20 % – Zvýraznění5 90 5 2" xfId="11181"/>
    <cellStyle name="20 % – Zvýraznění5 90 6" xfId="15630"/>
    <cellStyle name="20 % – Zvýraznění5 90 7" xfId="8095"/>
    <cellStyle name="20 % – Zvýraznění5 91" xfId="2641"/>
    <cellStyle name="20 % – Zvýraznění5 91 2" xfId="2642"/>
    <cellStyle name="20 % – Zvýraznění5 91 2 2" xfId="11182"/>
    <cellStyle name="20 % – Zvýraznění5 91 3" xfId="2643"/>
    <cellStyle name="20 % – Zvýraznění5 91 3 2" xfId="11183"/>
    <cellStyle name="20 % – Zvýraznění5 91 4" xfId="2644"/>
    <cellStyle name="20 % – Zvýraznění5 91 4 2" xfId="11184"/>
    <cellStyle name="20 % – Zvýraznění5 91 5" xfId="2645"/>
    <cellStyle name="20 % – Zvýraznění5 91 5 2" xfId="11185"/>
    <cellStyle name="20 % – Zvýraznění5 91 6" xfId="15631"/>
    <cellStyle name="20 % – Zvýraznění5 91 7" xfId="8096"/>
    <cellStyle name="20 % – Zvýraznění5 92" xfId="2646"/>
    <cellStyle name="20 % – Zvýraznění5 92 2" xfId="2647"/>
    <cellStyle name="20 % – Zvýraznění5 92 2 2" xfId="11186"/>
    <cellStyle name="20 % – Zvýraznění5 92 3" xfId="2648"/>
    <cellStyle name="20 % – Zvýraznění5 92 3 2" xfId="11187"/>
    <cellStyle name="20 % – Zvýraznění5 92 4" xfId="2649"/>
    <cellStyle name="20 % – Zvýraznění5 92 4 2" xfId="11188"/>
    <cellStyle name="20 % – Zvýraznění5 92 5" xfId="2650"/>
    <cellStyle name="20 % – Zvýraznění5 92 5 2" xfId="11189"/>
    <cellStyle name="20 % – Zvýraznění5 92 6" xfId="15632"/>
    <cellStyle name="20 % – Zvýraznění5 92 7" xfId="8097"/>
    <cellStyle name="20 % – Zvýraznění5 93" xfId="2651"/>
    <cellStyle name="20 % – Zvýraznění5 93 2" xfId="2652"/>
    <cellStyle name="20 % – Zvýraznění5 93 2 2" xfId="11190"/>
    <cellStyle name="20 % – Zvýraznění5 93 3" xfId="2653"/>
    <cellStyle name="20 % – Zvýraznění5 93 3 2" xfId="11191"/>
    <cellStyle name="20 % – Zvýraznění5 93 4" xfId="2654"/>
    <cellStyle name="20 % – Zvýraznění5 93 4 2" xfId="11192"/>
    <cellStyle name="20 % – Zvýraznění5 93 5" xfId="2655"/>
    <cellStyle name="20 % – Zvýraznění5 93 5 2" xfId="11193"/>
    <cellStyle name="20 % – Zvýraznění5 93 6" xfId="15633"/>
    <cellStyle name="20 % – Zvýraznění5 93 7" xfId="8098"/>
    <cellStyle name="20 % – Zvýraznění5 94" xfId="2656"/>
    <cellStyle name="20 % – Zvýraznění5 94 2" xfId="2657"/>
    <cellStyle name="20 % – Zvýraznění5 94 2 2" xfId="11194"/>
    <cellStyle name="20 % – Zvýraznění5 94 3" xfId="2658"/>
    <cellStyle name="20 % – Zvýraznění5 94 3 2" xfId="11195"/>
    <cellStyle name="20 % – Zvýraznění5 94 4" xfId="2659"/>
    <cellStyle name="20 % – Zvýraznění5 94 4 2" xfId="11196"/>
    <cellStyle name="20 % – Zvýraznění5 94 5" xfId="2660"/>
    <cellStyle name="20 % – Zvýraznění5 94 5 2" xfId="11197"/>
    <cellStyle name="20 % – Zvýraznění5 94 6" xfId="15634"/>
    <cellStyle name="20 % – Zvýraznění5 94 7" xfId="8099"/>
    <cellStyle name="20 % – Zvýraznění5 95" xfId="2661"/>
    <cellStyle name="20 % – Zvýraznění5 95 2" xfId="2662"/>
    <cellStyle name="20 % – Zvýraznění5 95 2 2" xfId="11198"/>
    <cellStyle name="20 % – Zvýraznění5 95 3" xfId="2663"/>
    <cellStyle name="20 % – Zvýraznění5 95 3 2" xfId="11199"/>
    <cellStyle name="20 % – Zvýraznění5 95 4" xfId="2664"/>
    <cellStyle name="20 % – Zvýraznění5 95 4 2" xfId="11200"/>
    <cellStyle name="20 % – Zvýraznění5 95 5" xfId="2665"/>
    <cellStyle name="20 % – Zvýraznění5 95 5 2" xfId="11201"/>
    <cellStyle name="20 % – Zvýraznění5 95 6" xfId="15635"/>
    <cellStyle name="20 % – Zvýraznění5 95 7" xfId="8100"/>
    <cellStyle name="20 % – Zvýraznění5 96" xfId="2666"/>
    <cellStyle name="20 % – Zvýraznění5 96 2" xfId="2667"/>
    <cellStyle name="20 % – Zvýraznění5 96 2 2" xfId="11202"/>
    <cellStyle name="20 % – Zvýraznění5 96 3" xfId="2668"/>
    <cellStyle name="20 % – Zvýraznění5 96 3 2" xfId="11203"/>
    <cellStyle name="20 % – Zvýraznění5 96 4" xfId="2669"/>
    <cellStyle name="20 % – Zvýraznění5 96 4 2" xfId="11204"/>
    <cellStyle name="20 % – Zvýraznění5 96 5" xfId="2670"/>
    <cellStyle name="20 % – Zvýraznění5 96 5 2" xfId="11205"/>
    <cellStyle name="20 % – Zvýraznění5 96 6" xfId="15636"/>
    <cellStyle name="20 % – Zvýraznění5 96 7" xfId="8101"/>
    <cellStyle name="20 % – Zvýraznění5 97" xfId="2671"/>
    <cellStyle name="20 % – Zvýraznění5 97 2" xfId="2672"/>
    <cellStyle name="20 % – Zvýraznění5 97 2 2" xfId="11206"/>
    <cellStyle name="20 % – Zvýraznění5 97 3" xfId="2673"/>
    <cellStyle name="20 % – Zvýraznění5 97 3 2" xfId="11207"/>
    <cellStyle name="20 % – Zvýraznění5 97 4" xfId="2674"/>
    <cellStyle name="20 % – Zvýraznění5 97 4 2" xfId="11208"/>
    <cellStyle name="20 % – Zvýraznění5 97 5" xfId="2675"/>
    <cellStyle name="20 % – Zvýraznění5 97 5 2" xfId="11209"/>
    <cellStyle name="20 % – Zvýraznění5 97 6" xfId="15637"/>
    <cellStyle name="20 % – Zvýraznění5 97 7" xfId="8102"/>
    <cellStyle name="20 % – Zvýraznění5 98" xfId="2676"/>
    <cellStyle name="20 % – Zvýraznění5 98 2" xfId="2677"/>
    <cellStyle name="20 % – Zvýraznění5 98 2 2" xfId="11210"/>
    <cellStyle name="20 % – Zvýraznění5 98 3" xfId="2678"/>
    <cellStyle name="20 % – Zvýraznění5 98 3 2" xfId="11211"/>
    <cellStyle name="20 % – Zvýraznění5 98 4" xfId="2679"/>
    <cellStyle name="20 % – Zvýraznění5 98 4 2" xfId="11212"/>
    <cellStyle name="20 % – Zvýraznění5 98 5" xfId="2680"/>
    <cellStyle name="20 % – Zvýraznění5 98 5 2" xfId="11213"/>
    <cellStyle name="20 % – Zvýraznění5 98 6" xfId="15638"/>
    <cellStyle name="20 % – Zvýraznění5 98 7" xfId="8103"/>
    <cellStyle name="20 % – Zvýraznění5 99" xfId="2681"/>
    <cellStyle name="20 % – Zvýraznění5 99 2" xfId="2682"/>
    <cellStyle name="20 % – Zvýraznění5 99 2 2" xfId="11214"/>
    <cellStyle name="20 % – Zvýraznění5 99 3" xfId="2683"/>
    <cellStyle name="20 % – Zvýraznění5 99 3 2" xfId="11215"/>
    <cellStyle name="20 % – Zvýraznění5 99 4" xfId="2684"/>
    <cellStyle name="20 % – Zvýraznění5 99 4 2" xfId="11216"/>
    <cellStyle name="20 % – Zvýraznění5 99 5" xfId="2685"/>
    <cellStyle name="20 % – Zvýraznění5 99 5 2" xfId="11217"/>
    <cellStyle name="20 % – Zvýraznění5 99 6" xfId="15639"/>
    <cellStyle name="20 % – Zvýraznění5 99 7" xfId="8104"/>
    <cellStyle name="20 % – Zvýraznění6 10" xfId="2686"/>
    <cellStyle name="20 % – Zvýraznění6 10 2" xfId="2687"/>
    <cellStyle name="20 % – Zvýraznění6 10 2 2" xfId="11218"/>
    <cellStyle name="20 % – Zvýraznění6 10 3" xfId="2688"/>
    <cellStyle name="20 % – Zvýraznění6 10 3 2" xfId="11219"/>
    <cellStyle name="20 % – Zvýraznění6 10 4" xfId="2689"/>
    <cellStyle name="20 % – Zvýraznění6 10 4 2" xfId="11220"/>
    <cellStyle name="20 % – Zvýraznění6 10 5" xfId="2690"/>
    <cellStyle name="20 % – Zvýraznění6 10 5 2" xfId="11221"/>
    <cellStyle name="20 % – Zvýraznění6 10 6" xfId="15640"/>
    <cellStyle name="20 % – Zvýraznění6 10 7" xfId="8105"/>
    <cellStyle name="20 % – Zvýraznění6 100" xfId="2691"/>
    <cellStyle name="20 % – Zvýraznění6 100 2" xfId="2692"/>
    <cellStyle name="20 % – Zvýraznění6 100 2 2" xfId="11222"/>
    <cellStyle name="20 % – Zvýraznění6 100 3" xfId="2693"/>
    <cellStyle name="20 % – Zvýraznění6 100 3 2" xfId="11223"/>
    <cellStyle name="20 % – Zvýraznění6 100 4" xfId="2694"/>
    <cellStyle name="20 % – Zvýraznění6 100 4 2" xfId="11224"/>
    <cellStyle name="20 % – Zvýraznění6 100 5" xfId="2695"/>
    <cellStyle name="20 % – Zvýraznění6 100 5 2" xfId="11225"/>
    <cellStyle name="20 % – Zvýraznění6 100 6" xfId="15641"/>
    <cellStyle name="20 % – Zvýraznění6 100 7" xfId="8106"/>
    <cellStyle name="20 % – Zvýraznění6 101" xfId="2696"/>
    <cellStyle name="20 % – Zvýraznění6 101 2" xfId="2697"/>
    <cellStyle name="20 % – Zvýraznění6 101 2 2" xfId="11226"/>
    <cellStyle name="20 % – Zvýraznění6 101 3" xfId="2698"/>
    <cellStyle name="20 % – Zvýraznění6 101 3 2" xfId="11227"/>
    <cellStyle name="20 % – Zvýraznění6 101 4" xfId="2699"/>
    <cellStyle name="20 % – Zvýraznění6 101 4 2" xfId="11228"/>
    <cellStyle name="20 % – Zvýraznění6 101 5" xfId="2700"/>
    <cellStyle name="20 % – Zvýraznění6 101 5 2" xfId="11229"/>
    <cellStyle name="20 % – Zvýraznění6 101 6" xfId="15642"/>
    <cellStyle name="20 % – Zvýraznění6 101 7" xfId="8107"/>
    <cellStyle name="20 % – Zvýraznění6 102" xfId="2701"/>
    <cellStyle name="20 % – Zvýraznění6 102 2" xfId="2702"/>
    <cellStyle name="20 % – Zvýraznění6 102 2 2" xfId="11230"/>
    <cellStyle name="20 % – Zvýraznění6 102 3" xfId="2703"/>
    <cellStyle name="20 % – Zvýraznění6 102 3 2" xfId="11231"/>
    <cellStyle name="20 % – Zvýraznění6 102 4" xfId="2704"/>
    <cellStyle name="20 % – Zvýraznění6 102 4 2" xfId="11232"/>
    <cellStyle name="20 % – Zvýraznění6 102 5" xfId="2705"/>
    <cellStyle name="20 % – Zvýraznění6 102 5 2" xfId="11233"/>
    <cellStyle name="20 % – Zvýraznění6 102 6" xfId="15643"/>
    <cellStyle name="20 % – Zvýraznění6 102 7" xfId="8108"/>
    <cellStyle name="20 % – Zvýraznění6 103" xfId="2706"/>
    <cellStyle name="20 % – Zvýraznění6 103 2" xfId="2707"/>
    <cellStyle name="20 % – Zvýraznění6 103 2 2" xfId="11234"/>
    <cellStyle name="20 % – Zvýraznění6 103 3" xfId="2708"/>
    <cellStyle name="20 % – Zvýraznění6 103 3 2" xfId="11235"/>
    <cellStyle name="20 % – Zvýraznění6 103 4" xfId="2709"/>
    <cellStyle name="20 % – Zvýraznění6 103 4 2" xfId="11236"/>
    <cellStyle name="20 % – Zvýraznění6 103 5" xfId="2710"/>
    <cellStyle name="20 % – Zvýraznění6 103 5 2" xfId="11237"/>
    <cellStyle name="20 % – Zvýraznění6 103 6" xfId="15644"/>
    <cellStyle name="20 % – Zvýraznění6 103 7" xfId="8109"/>
    <cellStyle name="20 % – Zvýraznění6 104" xfId="2711"/>
    <cellStyle name="20 % – Zvýraznění6 104 2" xfId="2712"/>
    <cellStyle name="20 % – Zvýraznění6 104 2 2" xfId="11238"/>
    <cellStyle name="20 % – Zvýraznění6 104 3" xfId="2713"/>
    <cellStyle name="20 % – Zvýraznění6 104 3 2" xfId="11239"/>
    <cellStyle name="20 % – Zvýraznění6 104 4" xfId="2714"/>
    <cellStyle name="20 % – Zvýraznění6 104 4 2" xfId="11240"/>
    <cellStyle name="20 % – Zvýraznění6 104 5" xfId="2715"/>
    <cellStyle name="20 % – Zvýraznění6 104 5 2" xfId="11241"/>
    <cellStyle name="20 % – Zvýraznění6 104 6" xfId="15645"/>
    <cellStyle name="20 % – Zvýraznění6 104 7" xfId="8110"/>
    <cellStyle name="20 % – Zvýraznění6 105" xfId="2716"/>
    <cellStyle name="20 % – Zvýraznění6 105 2" xfId="2717"/>
    <cellStyle name="20 % – Zvýraznění6 105 2 2" xfId="11242"/>
    <cellStyle name="20 % – Zvýraznění6 105 3" xfId="2718"/>
    <cellStyle name="20 % – Zvýraznění6 105 3 2" xfId="11243"/>
    <cellStyle name="20 % – Zvýraznění6 105 4" xfId="2719"/>
    <cellStyle name="20 % – Zvýraznění6 105 4 2" xfId="11244"/>
    <cellStyle name="20 % – Zvýraznění6 105 5" xfId="2720"/>
    <cellStyle name="20 % – Zvýraznění6 105 5 2" xfId="11245"/>
    <cellStyle name="20 % – Zvýraznění6 105 6" xfId="15646"/>
    <cellStyle name="20 % – Zvýraznění6 105 7" xfId="8111"/>
    <cellStyle name="20 % – Zvýraznění6 106" xfId="2721"/>
    <cellStyle name="20 % – Zvýraznění6 106 2" xfId="2722"/>
    <cellStyle name="20 % – Zvýraznění6 106 2 2" xfId="11246"/>
    <cellStyle name="20 % – Zvýraznění6 106 3" xfId="2723"/>
    <cellStyle name="20 % – Zvýraznění6 106 3 2" xfId="11247"/>
    <cellStyle name="20 % – Zvýraznění6 106 4" xfId="2724"/>
    <cellStyle name="20 % – Zvýraznění6 106 4 2" xfId="11248"/>
    <cellStyle name="20 % – Zvýraznění6 106 5" xfId="2725"/>
    <cellStyle name="20 % – Zvýraznění6 106 5 2" xfId="11249"/>
    <cellStyle name="20 % – Zvýraznění6 106 6" xfId="15647"/>
    <cellStyle name="20 % – Zvýraznění6 106 7" xfId="8112"/>
    <cellStyle name="20 % – Zvýraznění6 107" xfId="2726"/>
    <cellStyle name="20 % – Zvýraznění6 107 2" xfId="2727"/>
    <cellStyle name="20 % – Zvýraznění6 107 2 2" xfId="11250"/>
    <cellStyle name="20 % – Zvýraznění6 107 3" xfId="2728"/>
    <cellStyle name="20 % – Zvýraznění6 107 3 2" xfId="11251"/>
    <cellStyle name="20 % – Zvýraznění6 107 4" xfId="2729"/>
    <cellStyle name="20 % – Zvýraznění6 107 4 2" xfId="11252"/>
    <cellStyle name="20 % – Zvýraznění6 107 5" xfId="2730"/>
    <cellStyle name="20 % – Zvýraznění6 107 5 2" xfId="11253"/>
    <cellStyle name="20 % – Zvýraznění6 107 6" xfId="15648"/>
    <cellStyle name="20 % – Zvýraznění6 107 7" xfId="8113"/>
    <cellStyle name="20 % – Zvýraznění6 108" xfId="2731"/>
    <cellStyle name="20 % – Zvýraznění6 108 2" xfId="2732"/>
    <cellStyle name="20 % – Zvýraznění6 108 2 2" xfId="11254"/>
    <cellStyle name="20 % – Zvýraznění6 108 3" xfId="2733"/>
    <cellStyle name="20 % – Zvýraznění6 108 3 2" xfId="11255"/>
    <cellStyle name="20 % – Zvýraznění6 108 4" xfId="2734"/>
    <cellStyle name="20 % – Zvýraznění6 108 4 2" xfId="11256"/>
    <cellStyle name="20 % – Zvýraznění6 108 5" xfId="2735"/>
    <cellStyle name="20 % – Zvýraznění6 108 5 2" xfId="11257"/>
    <cellStyle name="20 % – Zvýraznění6 108 6" xfId="15649"/>
    <cellStyle name="20 % – Zvýraznění6 108 7" xfId="8114"/>
    <cellStyle name="20 % – Zvýraznění6 11" xfId="2736"/>
    <cellStyle name="20 % – Zvýraznění6 11 2" xfId="2737"/>
    <cellStyle name="20 % – Zvýraznění6 11 2 2" xfId="11258"/>
    <cellStyle name="20 % – Zvýraznění6 11 3" xfId="2738"/>
    <cellStyle name="20 % – Zvýraznění6 11 3 2" xfId="11259"/>
    <cellStyle name="20 % – Zvýraznění6 11 4" xfId="2739"/>
    <cellStyle name="20 % – Zvýraznění6 11 4 2" xfId="11260"/>
    <cellStyle name="20 % – Zvýraznění6 11 5" xfId="2740"/>
    <cellStyle name="20 % – Zvýraznění6 11 5 2" xfId="11261"/>
    <cellStyle name="20 % – Zvýraznění6 11 6" xfId="15650"/>
    <cellStyle name="20 % – Zvýraznění6 11 7" xfId="8115"/>
    <cellStyle name="20 % – Zvýraznění6 12" xfId="2741"/>
    <cellStyle name="20 % – Zvýraznění6 12 2" xfId="2742"/>
    <cellStyle name="20 % – Zvýraznění6 12 2 2" xfId="11262"/>
    <cellStyle name="20 % – Zvýraznění6 12 3" xfId="2743"/>
    <cellStyle name="20 % – Zvýraznění6 12 3 2" xfId="11263"/>
    <cellStyle name="20 % – Zvýraznění6 12 4" xfId="2744"/>
    <cellStyle name="20 % – Zvýraznění6 12 4 2" xfId="11264"/>
    <cellStyle name="20 % – Zvýraznění6 12 5" xfId="2745"/>
    <cellStyle name="20 % – Zvýraznění6 12 5 2" xfId="11265"/>
    <cellStyle name="20 % – Zvýraznění6 12 6" xfId="15651"/>
    <cellStyle name="20 % – Zvýraznění6 12 7" xfId="8116"/>
    <cellStyle name="20 % – Zvýraznění6 13" xfId="2746"/>
    <cellStyle name="20 % – Zvýraznění6 13 2" xfId="2747"/>
    <cellStyle name="20 % – Zvýraznění6 13 2 2" xfId="11266"/>
    <cellStyle name="20 % – Zvýraznění6 13 3" xfId="2748"/>
    <cellStyle name="20 % – Zvýraznění6 13 3 2" xfId="11267"/>
    <cellStyle name="20 % – Zvýraznění6 13 4" xfId="2749"/>
    <cellStyle name="20 % – Zvýraznění6 13 4 2" xfId="11268"/>
    <cellStyle name="20 % – Zvýraznění6 13 5" xfId="2750"/>
    <cellStyle name="20 % – Zvýraznění6 13 5 2" xfId="11269"/>
    <cellStyle name="20 % – Zvýraznění6 13 6" xfId="15652"/>
    <cellStyle name="20 % – Zvýraznění6 13 7" xfId="8117"/>
    <cellStyle name="20 % – Zvýraznění6 14" xfId="2751"/>
    <cellStyle name="20 % – Zvýraznění6 14 2" xfId="2752"/>
    <cellStyle name="20 % – Zvýraznění6 14 2 2" xfId="11270"/>
    <cellStyle name="20 % – Zvýraznění6 14 3" xfId="2753"/>
    <cellStyle name="20 % – Zvýraznění6 14 3 2" xfId="11271"/>
    <cellStyle name="20 % – Zvýraznění6 14 4" xfId="2754"/>
    <cellStyle name="20 % – Zvýraznění6 14 4 2" xfId="11272"/>
    <cellStyle name="20 % – Zvýraznění6 14 5" xfId="2755"/>
    <cellStyle name="20 % – Zvýraznění6 14 5 2" xfId="11273"/>
    <cellStyle name="20 % – Zvýraznění6 14 6" xfId="15653"/>
    <cellStyle name="20 % – Zvýraznění6 14 7" xfId="8118"/>
    <cellStyle name="20 % – Zvýraznění6 15" xfId="2756"/>
    <cellStyle name="20 % – Zvýraznění6 15 2" xfId="2757"/>
    <cellStyle name="20 % – Zvýraznění6 15 2 2" xfId="11274"/>
    <cellStyle name="20 % – Zvýraznění6 15 3" xfId="2758"/>
    <cellStyle name="20 % – Zvýraznění6 15 3 2" xfId="11275"/>
    <cellStyle name="20 % – Zvýraznění6 15 4" xfId="2759"/>
    <cellStyle name="20 % – Zvýraznění6 15 4 2" xfId="11276"/>
    <cellStyle name="20 % – Zvýraznění6 15 5" xfId="2760"/>
    <cellStyle name="20 % – Zvýraznění6 15 5 2" xfId="11277"/>
    <cellStyle name="20 % – Zvýraznění6 15 6" xfId="15654"/>
    <cellStyle name="20 % – Zvýraznění6 15 7" xfId="8119"/>
    <cellStyle name="20 % – Zvýraznění6 16" xfId="2761"/>
    <cellStyle name="20 % – Zvýraznění6 16 2" xfId="2762"/>
    <cellStyle name="20 % – Zvýraznění6 16 2 2" xfId="11278"/>
    <cellStyle name="20 % – Zvýraznění6 16 3" xfId="2763"/>
    <cellStyle name="20 % – Zvýraznění6 16 3 2" xfId="11279"/>
    <cellStyle name="20 % – Zvýraznění6 16 4" xfId="2764"/>
    <cellStyle name="20 % – Zvýraznění6 16 4 2" xfId="11280"/>
    <cellStyle name="20 % – Zvýraznění6 16 5" xfId="2765"/>
    <cellStyle name="20 % – Zvýraznění6 16 5 2" xfId="11281"/>
    <cellStyle name="20 % – Zvýraznění6 16 6" xfId="15655"/>
    <cellStyle name="20 % – Zvýraznění6 16 7" xfId="8120"/>
    <cellStyle name="20 % – Zvýraznění6 17" xfId="2766"/>
    <cellStyle name="20 % – Zvýraznění6 17 2" xfId="2767"/>
    <cellStyle name="20 % – Zvýraznění6 17 2 2" xfId="11282"/>
    <cellStyle name="20 % – Zvýraznění6 17 3" xfId="2768"/>
    <cellStyle name="20 % – Zvýraznění6 17 3 2" xfId="11283"/>
    <cellStyle name="20 % – Zvýraznění6 17 4" xfId="2769"/>
    <cellStyle name="20 % – Zvýraznění6 17 4 2" xfId="11284"/>
    <cellStyle name="20 % – Zvýraznění6 17 5" xfId="2770"/>
    <cellStyle name="20 % – Zvýraznění6 17 5 2" xfId="11285"/>
    <cellStyle name="20 % – Zvýraznění6 17 6" xfId="15656"/>
    <cellStyle name="20 % – Zvýraznění6 17 7" xfId="8121"/>
    <cellStyle name="20 % – Zvýraznění6 18" xfId="2771"/>
    <cellStyle name="20 % – Zvýraznění6 18 2" xfId="2772"/>
    <cellStyle name="20 % – Zvýraznění6 18 2 2" xfId="11286"/>
    <cellStyle name="20 % – Zvýraznění6 18 3" xfId="2773"/>
    <cellStyle name="20 % – Zvýraznění6 18 3 2" xfId="11287"/>
    <cellStyle name="20 % – Zvýraznění6 18 4" xfId="2774"/>
    <cellStyle name="20 % – Zvýraznění6 18 4 2" xfId="11288"/>
    <cellStyle name="20 % – Zvýraznění6 18 5" xfId="2775"/>
    <cellStyle name="20 % – Zvýraznění6 18 5 2" xfId="11289"/>
    <cellStyle name="20 % – Zvýraznění6 18 6" xfId="15657"/>
    <cellStyle name="20 % – Zvýraznění6 18 7" xfId="8122"/>
    <cellStyle name="20 % – Zvýraznění6 19" xfId="2776"/>
    <cellStyle name="20 % – Zvýraznění6 19 2" xfId="2777"/>
    <cellStyle name="20 % – Zvýraznění6 19 2 2" xfId="11290"/>
    <cellStyle name="20 % – Zvýraznění6 19 3" xfId="2778"/>
    <cellStyle name="20 % – Zvýraznění6 19 3 2" xfId="11291"/>
    <cellStyle name="20 % – Zvýraznění6 19 4" xfId="2779"/>
    <cellStyle name="20 % – Zvýraznění6 19 4 2" xfId="11292"/>
    <cellStyle name="20 % – Zvýraznění6 19 5" xfId="2780"/>
    <cellStyle name="20 % – Zvýraznění6 19 5 2" xfId="11293"/>
    <cellStyle name="20 % – Zvýraznění6 19 6" xfId="15658"/>
    <cellStyle name="20 % – Zvýraznění6 19 7" xfId="8123"/>
    <cellStyle name="20 % – Zvýraznění6 2" xfId="2781"/>
    <cellStyle name="20 % – Zvýraznění6 2 2" xfId="2782"/>
    <cellStyle name="20 % – Zvýraznění6 2 2 2" xfId="11294"/>
    <cellStyle name="20 % – Zvýraznění6 2 3" xfId="2783"/>
    <cellStyle name="20 % – Zvýraznění6 2 3 2" xfId="11295"/>
    <cellStyle name="20 % – Zvýraznění6 2 4" xfId="2784"/>
    <cellStyle name="20 % – Zvýraznění6 2 4 2" xfId="11296"/>
    <cellStyle name="20 % – Zvýraznění6 2 5" xfId="2785"/>
    <cellStyle name="20 % – Zvýraznění6 2 5 2" xfId="11297"/>
    <cellStyle name="20 % – Zvýraznění6 2 6" xfId="15659"/>
    <cellStyle name="20 % – Zvýraznění6 2 7" xfId="8124"/>
    <cellStyle name="20 % – Zvýraznění6 20" xfId="2786"/>
    <cellStyle name="20 % – Zvýraznění6 20 2" xfId="2787"/>
    <cellStyle name="20 % – Zvýraznění6 20 2 2" xfId="11298"/>
    <cellStyle name="20 % – Zvýraznění6 20 3" xfId="2788"/>
    <cellStyle name="20 % – Zvýraznění6 20 3 2" xfId="11299"/>
    <cellStyle name="20 % – Zvýraznění6 20 4" xfId="2789"/>
    <cellStyle name="20 % – Zvýraznění6 20 4 2" xfId="11300"/>
    <cellStyle name="20 % – Zvýraznění6 20 5" xfId="2790"/>
    <cellStyle name="20 % – Zvýraznění6 20 5 2" xfId="11301"/>
    <cellStyle name="20 % – Zvýraznění6 20 6" xfId="15660"/>
    <cellStyle name="20 % – Zvýraznění6 20 7" xfId="8125"/>
    <cellStyle name="20 % – Zvýraznění6 21" xfId="2791"/>
    <cellStyle name="20 % – Zvýraznění6 21 2" xfId="2792"/>
    <cellStyle name="20 % – Zvýraznění6 21 2 2" xfId="11302"/>
    <cellStyle name="20 % – Zvýraznění6 21 3" xfId="2793"/>
    <cellStyle name="20 % – Zvýraznění6 21 3 2" xfId="11303"/>
    <cellStyle name="20 % – Zvýraznění6 21 4" xfId="2794"/>
    <cellStyle name="20 % – Zvýraznění6 21 4 2" xfId="11304"/>
    <cellStyle name="20 % – Zvýraznění6 21 5" xfId="2795"/>
    <cellStyle name="20 % – Zvýraznění6 21 5 2" xfId="11305"/>
    <cellStyle name="20 % – Zvýraznění6 21 6" xfId="15661"/>
    <cellStyle name="20 % – Zvýraznění6 21 7" xfId="8126"/>
    <cellStyle name="20 % – Zvýraznění6 22" xfId="2796"/>
    <cellStyle name="20 % – Zvýraznění6 22 2" xfId="2797"/>
    <cellStyle name="20 % – Zvýraznění6 22 2 2" xfId="11306"/>
    <cellStyle name="20 % – Zvýraznění6 22 3" xfId="2798"/>
    <cellStyle name="20 % – Zvýraznění6 22 3 2" xfId="11307"/>
    <cellStyle name="20 % – Zvýraznění6 22 4" xfId="2799"/>
    <cellStyle name="20 % – Zvýraznění6 22 4 2" xfId="11308"/>
    <cellStyle name="20 % – Zvýraznění6 22 5" xfId="2800"/>
    <cellStyle name="20 % – Zvýraznění6 22 5 2" xfId="11309"/>
    <cellStyle name="20 % – Zvýraznění6 22 6" xfId="15662"/>
    <cellStyle name="20 % – Zvýraznění6 22 7" xfId="8127"/>
    <cellStyle name="20 % – Zvýraznění6 23" xfId="2801"/>
    <cellStyle name="20 % – Zvýraznění6 23 2" xfId="2802"/>
    <cellStyle name="20 % – Zvýraznění6 23 2 2" xfId="11310"/>
    <cellStyle name="20 % – Zvýraznění6 23 3" xfId="2803"/>
    <cellStyle name="20 % – Zvýraznění6 23 3 2" xfId="11311"/>
    <cellStyle name="20 % – Zvýraznění6 23 4" xfId="2804"/>
    <cellStyle name="20 % – Zvýraznění6 23 4 2" xfId="11312"/>
    <cellStyle name="20 % – Zvýraznění6 23 5" xfId="2805"/>
    <cellStyle name="20 % – Zvýraznění6 23 5 2" xfId="11313"/>
    <cellStyle name="20 % – Zvýraznění6 23 6" xfId="15663"/>
    <cellStyle name="20 % – Zvýraznění6 23 7" xfId="8128"/>
    <cellStyle name="20 % – Zvýraznění6 24" xfId="2806"/>
    <cellStyle name="20 % – Zvýraznění6 24 2" xfId="2807"/>
    <cellStyle name="20 % – Zvýraznění6 24 2 2" xfId="11314"/>
    <cellStyle name="20 % – Zvýraznění6 24 3" xfId="2808"/>
    <cellStyle name="20 % – Zvýraznění6 24 3 2" xfId="11315"/>
    <cellStyle name="20 % – Zvýraznění6 24 4" xfId="2809"/>
    <cellStyle name="20 % – Zvýraznění6 24 4 2" xfId="11316"/>
    <cellStyle name="20 % – Zvýraznění6 24 5" xfId="2810"/>
    <cellStyle name="20 % – Zvýraznění6 24 5 2" xfId="11317"/>
    <cellStyle name="20 % – Zvýraznění6 24 6" xfId="15664"/>
    <cellStyle name="20 % – Zvýraznění6 24 7" xfId="8129"/>
    <cellStyle name="20 % – Zvýraznění6 25" xfId="2811"/>
    <cellStyle name="20 % – Zvýraznění6 25 2" xfId="2812"/>
    <cellStyle name="20 % – Zvýraznění6 25 2 2" xfId="11318"/>
    <cellStyle name="20 % – Zvýraznění6 25 3" xfId="2813"/>
    <cellStyle name="20 % – Zvýraznění6 25 3 2" xfId="11319"/>
    <cellStyle name="20 % – Zvýraznění6 25 4" xfId="2814"/>
    <cellStyle name="20 % – Zvýraznění6 25 4 2" xfId="11320"/>
    <cellStyle name="20 % – Zvýraznění6 25 5" xfId="2815"/>
    <cellStyle name="20 % – Zvýraznění6 25 5 2" xfId="11321"/>
    <cellStyle name="20 % – Zvýraznění6 25 6" xfId="15665"/>
    <cellStyle name="20 % – Zvýraznění6 25 7" xfId="8130"/>
    <cellStyle name="20 % – Zvýraznění6 26" xfId="2816"/>
    <cellStyle name="20 % – Zvýraznění6 26 2" xfId="2817"/>
    <cellStyle name="20 % – Zvýraznění6 26 2 2" xfId="11322"/>
    <cellStyle name="20 % – Zvýraznění6 26 3" xfId="2818"/>
    <cellStyle name="20 % – Zvýraznění6 26 3 2" xfId="11323"/>
    <cellStyle name="20 % – Zvýraznění6 26 4" xfId="2819"/>
    <cellStyle name="20 % – Zvýraznění6 26 4 2" xfId="11324"/>
    <cellStyle name="20 % – Zvýraznění6 26 5" xfId="2820"/>
    <cellStyle name="20 % – Zvýraznění6 26 5 2" xfId="11325"/>
    <cellStyle name="20 % – Zvýraznění6 26 6" xfId="15666"/>
    <cellStyle name="20 % – Zvýraznění6 26 7" xfId="8131"/>
    <cellStyle name="20 % – Zvýraznění6 27" xfId="2821"/>
    <cellStyle name="20 % – Zvýraznění6 27 2" xfId="2822"/>
    <cellStyle name="20 % – Zvýraznění6 27 2 2" xfId="11326"/>
    <cellStyle name="20 % – Zvýraznění6 27 3" xfId="2823"/>
    <cellStyle name="20 % – Zvýraznění6 27 3 2" xfId="11327"/>
    <cellStyle name="20 % – Zvýraznění6 27 4" xfId="2824"/>
    <cellStyle name="20 % – Zvýraznění6 27 4 2" xfId="11328"/>
    <cellStyle name="20 % – Zvýraznění6 27 5" xfId="2825"/>
    <cellStyle name="20 % – Zvýraznění6 27 5 2" xfId="11329"/>
    <cellStyle name="20 % – Zvýraznění6 27 6" xfId="15667"/>
    <cellStyle name="20 % – Zvýraznění6 27 7" xfId="8132"/>
    <cellStyle name="20 % – Zvýraznění6 28" xfId="2826"/>
    <cellStyle name="20 % – Zvýraznění6 28 2" xfId="2827"/>
    <cellStyle name="20 % – Zvýraznění6 28 2 2" xfId="11330"/>
    <cellStyle name="20 % – Zvýraznění6 28 3" xfId="2828"/>
    <cellStyle name="20 % – Zvýraznění6 28 3 2" xfId="11331"/>
    <cellStyle name="20 % – Zvýraznění6 28 4" xfId="2829"/>
    <cellStyle name="20 % – Zvýraznění6 28 4 2" xfId="11332"/>
    <cellStyle name="20 % – Zvýraznění6 28 5" xfId="2830"/>
    <cellStyle name="20 % – Zvýraznění6 28 5 2" xfId="11333"/>
    <cellStyle name="20 % – Zvýraznění6 28 6" xfId="15668"/>
    <cellStyle name="20 % – Zvýraznění6 28 7" xfId="8133"/>
    <cellStyle name="20 % – Zvýraznění6 29" xfId="2831"/>
    <cellStyle name="20 % – Zvýraznění6 29 2" xfId="2832"/>
    <cellStyle name="20 % – Zvýraznění6 29 2 2" xfId="11334"/>
    <cellStyle name="20 % – Zvýraznění6 29 3" xfId="2833"/>
    <cellStyle name="20 % – Zvýraznění6 29 3 2" xfId="11335"/>
    <cellStyle name="20 % – Zvýraznění6 29 4" xfId="2834"/>
    <cellStyle name="20 % – Zvýraznění6 29 4 2" xfId="11336"/>
    <cellStyle name="20 % – Zvýraznění6 29 5" xfId="2835"/>
    <cellStyle name="20 % – Zvýraznění6 29 5 2" xfId="11337"/>
    <cellStyle name="20 % – Zvýraznění6 29 6" xfId="15669"/>
    <cellStyle name="20 % – Zvýraznění6 29 7" xfId="8134"/>
    <cellStyle name="20 % – Zvýraznění6 3" xfId="2836"/>
    <cellStyle name="20 % – Zvýraznění6 3 2" xfId="2837"/>
    <cellStyle name="20 % – Zvýraznění6 3 2 2" xfId="11338"/>
    <cellStyle name="20 % – Zvýraznění6 3 3" xfId="2838"/>
    <cellStyle name="20 % – Zvýraznění6 3 3 2" xfId="11339"/>
    <cellStyle name="20 % – Zvýraznění6 3 4" xfId="2839"/>
    <cellStyle name="20 % – Zvýraznění6 3 4 2" xfId="11340"/>
    <cellStyle name="20 % – Zvýraznění6 3 5" xfId="2840"/>
    <cellStyle name="20 % – Zvýraznění6 3 5 2" xfId="11341"/>
    <cellStyle name="20 % – Zvýraznění6 3 6" xfId="15670"/>
    <cellStyle name="20 % – Zvýraznění6 3 7" xfId="8135"/>
    <cellStyle name="20 % – Zvýraznění6 30" xfId="2841"/>
    <cellStyle name="20 % – Zvýraznění6 30 2" xfId="2842"/>
    <cellStyle name="20 % – Zvýraznění6 30 2 2" xfId="11342"/>
    <cellStyle name="20 % – Zvýraznění6 30 3" xfId="2843"/>
    <cellStyle name="20 % – Zvýraznění6 30 3 2" xfId="11343"/>
    <cellStyle name="20 % – Zvýraznění6 30 4" xfId="2844"/>
    <cellStyle name="20 % – Zvýraznění6 30 4 2" xfId="11344"/>
    <cellStyle name="20 % – Zvýraznění6 30 5" xfId="2845"/>
    <cellStyle name="20 % – Zvýraznění6 30 5 2" xfId="11345"/>
    <cellStyle name="20 % – Zvýraznění6 30 6" xfId="15671"/>
    <cellStyle name="20 % – Zvýraznění6 30 7" xfId="8136"/>
    <cellStyle name="20 % – Zvýraznění6 31" xfId="2846"/>
    <cellStyle name="20 % – Zvýraznění6 31 2" xfId="2847"/>
    <cellStyle name="20 % – Zvýraznění6 31 2 2" xfId="11346"/>
    <cellStyle name="20 % – Zvýraznění6 31 3" xfId="2848"/>
    <cellStyle name="20 % – Zvýraznění6 31 3 2" xfId="11347"/>
    <cellStyle name="20 % – Zvýraznění6 31 4" xfId="2849"/>
    <cellStyle name="20 % – Zvýraznění6 31 4 2" xfId="11348"/>
    <cellStyle name="20 % – Zvýraznění6 31 5" xfId="2850"/>
    <cellStyle name="20 % – Zvýraznění6 31 5 2" xfId="11349"/>
    <cellStyle name="20 % – Zvýraznění6 31 6" xfId="15672"/>
    <cellStyle name="20 % – Zvýraznění6 31 7" xfId="8137"/>
    <cellStyle name="20 % – Zvýraznění6 32" xfId="2851"/>
    <cellStyle name="20 % – Zvýraznění6 32 2" xfId="2852"/>
    <cellStyle name="20 % – Zvýraznění6 32 2 2" xfId="11350"/>
    <cellStyle name="20 % – Zvýraznění6 32 3" xfId="2853"/>
    <cellStyle name="20 % – Zvýraznění6 32 3 2" xfId="11351"/>
    <cellStyle name="20 % – Zvýraznění6 32 4" xfId="2854"/>
    <cellStyle name="20 % – Zvýraznění6 32 4 2" xfId="11352"/>
    <cellStyle name="20 % – Zvýraznění6 32 5" xfId="2855"/>
    <cellStyle name="20 % – Zvýraznění6 32 5 2" xfId="11353"/>
    <cellStyle name="20 % – Zvýraznění6 32 6" xfId="15673"/>
    <cellStyle name="20 % – Zvýraznění6 32 7" xfId="8138"/>
    <cellStyle name="20 % – Zvýraznění6 33" xfId="2856"/>
    <cellStyle name="20 % – Zvýraznění6 33 2" xfId="2857"/>
    <cellStyle name="20 % – Zvýraznění6 33 2 2" xfId="11354"/>
    <cellStyle name="20 % – Zvýraznění6 33 3" xfId="2858"/>
    <cellStyle name="20 % – Zvýraznění6 33 3 2" xfId="11355"/>
    <cellStyle name="20 % – Zvýraznění6 33 4" xfId="2859"/>
    <cellStyle name="20 % – Zvýraznění6 33 4 2" xfId="11356"/>
    <cellStyle name="20 % – Zvýraznění6 33 5" xfId="2860"/>
    <cellStyle name="20 % – Zvýraznění6 33 5 2" xfId="11357"/>
    <cellStyle name="20 % – Zvýraznění6 33 6" xfId="15674"/>
    <cellStyle name="20 % – Zvýraznění6 33 7" xfId="8139"/>
    <cellStyle name="20 % – Zvýraznění6 34" xfId="2861"/>
    <cellStyle name="20 % – Zvýraznění6 34 2" xfId="2862"/>
    <cellStyle name="20 % – Zvýraznění6 34 2 2" xfId="11358"/>
    <cellStyle name="20 % – Zvýraznění6 34 3" xfId="2863"/>
    <cellStyle name="20 % – Zvýraznění6 34 3 2" xfId="11359"/>
    <cellStyle name="20 % – Zvýraznění6 34 4" xfId="2864"/>
    <cellStyle name="20 % – Zvýraznění6 34 4 2" xfId="11360"/>
    <cellStyle name="20 % – Zvýraznění6 34 5" xfId="2865"/>
    <cellStyle name="20 % – Zvýraznění6 34 5 2" xfId="11361"/>
    <cellStyle name="20 % – Zvýraznění6 34 6" xfId="15675"/>
    <cellStyle name="20 % – Zvýraznění6 34 7" xfId="8140"/>
    <cellStyle name="20 % – Zvýraznění6 35" xfId="2866"/>
    <cellStyle name="20 % – Zvýraznění6 35 2" xfId="2867"/>
    <cellStyle name="20 % – Zvýraznění6 35 2 2" xfId="11362"/>
    <cellStyle name="20 % – Zvýraznění6 35 3" xfId="2868"/>
    <cellStyle name="20 % – Zvýraznění6 35 3 2" xfId="11363"/>
    <cellStyle name="20 % – Zvýraznění6 35 4" xfId="2869"/>
    <cellStyle name="20 % – Zvýraznění6 35 4 2" xfId="11364"/>
    <cellStyle name="20 % – Zvýraznění6 35 5" xfId="2870"/>
    <cellStyle name="20 % – Zvýraznění6 35 5 2" xfId="11365"/>
    <cellStyle name="20 % – Zvýraznění6 35 6" xfId="15676"/>
    <cellStyle name="20 % – Zvýraznění6 35 7" xfId="8141"/>
    <cellStyle name="20 % – Zvýraznění6 36" xfId="2871"/>
    <cellStyle name="20 % – Zvýraznění6 36 2" xfId="2872"/>
    <cellStyle name="20 % – Zvýraznění6 36 2 2" xfId="11366"/>
    <cellStyle name="20 % – Zvýraznění6 36 3" xfId="2873"/>
    <cellStyle name="20 % – Zvýraznění6 36 3 2" xfId="11367"/>
    <cellStyle name="20 % – Zvýraznění6 36 4" xfId="2874"/>
    <cellStyle name="20 % – Zvýraznění6 36 4 2" xfId="11368"/>
    <cellStyle name="20 % – Zvýraznění6 36 5" xfId="2875"/>
    <cellStyle name="20 % – Zvýraznění6 36 5 2" xfId="11369"/>
    <cellStyle name="20 % – Zvýraznění6 36 6" xfId="15677"/>
    <cellStyle name="20 % – Zvýraznění6 36 7" xfId="8142"/>
    <cellStyle name="20 % – Zvýraznění6 37" xfId="2876"/>
    <cellStyle name="20 % – Zvýraznění6 37 2" xfId="2877"/>
    <cellStyle name="20 % – Zvýraznění6 37 2 2" xfId="11370"/>
    <cellStyle name="20 % – Zvýraznění6 37 3" xfId="2878"/>
    <cellStyle name="20 % – Zvýraznění6 37 3 2" xfId="11371"/>
    <cellStyle name="20 % – Zvýraznění6 37 4" xfId="2879"/>
    <cellStyle name="20 % – Zvýraznění6 37 4 2" xfId="11372"/>
    <cellStyle name="20 % – Zvýraznění6 37 5" xfId="2880"/>
    <cellStyle name="20 % – Zvýraznění6 37 5 2" xfId="11373"/>
    <cellStyle name="20 % – Zvýraznění6 37 6" xfId="15678"/>
    <cellStyle name="20 % – Zvýraznění6 37 7" xfId="8143"/>
    <cellStyle name="20 % – Zvýraznění6 38" xfId="2881"/>
    <cellStyle name="20 % – Zvýraznění6 38 2" xfId="2882"/>
    <cellStyle name="20 % – Zvýraznění6 38 2 2" xfId="11374"/>
    <cellStyle name="20 % – Zvýraznění6 38 3" xfId="2883"/>
    <cellStyle name="20 % – Zvýraznění6 38 3 2" xfId="11375"/>
    <cellStyle name="20 % – Zvýraznění6 38 4" xfId="2884"/>
    <cellStyle name="20 % – Zvýraznění6 38 4 2" xfId="11376"/>
    <cellStyle name="20 % – Zvýraznění6 38 5" xfId="2885"/>
    <cellStyle name="20 % – Zvýraznění6 38 5 2" xfId="11377"/>
    <cellStyle name="20 % – Zvýraznění6 38 6" xfId="15679"/>
    <cellStyle name="20 % – Zvýraznění6 38 7" xfId="8144"/>
    <cellStyle name="20 % – Zvýraznění6 39" xfId="2886"/>
    <cellStyle name="20 % – Zvýraznění6 39 2" xfId="2887"/>
    <cellStyle name="20 % – Zvýraznění6 39 2 2" xfId="11378"/>
    <cellStyle name="20 % – Zvýraznění6 39 3" xfId="2888"/>
    <cellStyle name="20 % – Zvýraznění6 39 3 2" xfId="11379"/>
    <cellStyle name="20 % – Zvýraznění6 39 4" xfId="2889"/>
    <cellStyle name="20 % – Zvýraznění6 39 4 2" xfId="11380"/>
    <cellStyle name="20 % – Zvýraznění6 39 5" xfId="2890"/>
    <cellStyle name="20 % – Zvýraznění6 39 5 2" xfId="11381"/>
    <cellStyle name="20 % – Zvýraznění6 39 6" xfId="15680"/>
    <cellStyle name="20 % – Zvýraznění6 39 7" xfId="8145"/>
    <cellStyle name="20 % – Zvýraznění6 4" xfId="2891"/>
    <cellStyle name="20 % – Zvýraznění6 4 2" xfId="2892"/>
    <cellStyle name="20 % – Zvýraznění6 4 2 2" xfId="11382"/>
    <cellStyle name="20 % – Zvýraznění6 4 3" xfId="2893"/>
    <cellStyle name="20 % – Zvýraznění6 4 3 2" xfId="11383"/>
    <cellStyle name="20 % – Zvýraznění6 4 4" xfId="2894"/>
    <cellStyle name="20 % – Zvýraznění6 4 4 2" xfId="11384"/>
    <cellStyle name="20 % – Zvýraznění6 4 5" xfId="2895"/>
    <cellStyle name="20 % – Zvýraznění6 4 5 2" xfId="11385"/>
    <cellStyle name="20 % – Zvýraznění6 4 6" xfId="15681"/>
    <cellStyle name="20 % – Zvýraznění6 4 7" xfId="8146"/>
    <cellStyle name="20 % – Zvýraznění6 40" xfId="2896"/>
    <cellStyle name="20 % – Zvýraznění6 40 2" xfId="2897"/>
    <cellStyle name="20 % – Zvýraznění6 40 2 2" xfId="11386"/>
    <cellStyle name="20 % – Zvýraznění6 40 3" xfId="2898"/>
    <cellStyle name="20 % – Zvýraznění6 40 3 2" xfId="11387"/>
    <cellStyle name="20 % – Zvýraznění6 40 4" xfId="2899"/>
    <cellStyle name="20 % – Zvýraznění6 40 4 2" xfId="11388"/>
    <cellStyle name="20 % – Zvýraznění6 40 5" xfId="2900"/>
    <cellStyle name="20 % – Zvýraznění6 40 5 2" xfId="11389"/>
    <cellStyle name="20 % – Zvýraznění6 40 6" xfId="15682"/>
    <cellStyle name="20 % – Zvýraznění6 40 7" xfId="8147"/>
    <cellStyle name="20 % – Zvýraznění6 41" xfId="2901"/>
    <cellStyle name="20 % – Zvýraznění6 41 2" xfId="2902"/>
    <cellStyle name="20 % – Zvýraznění6 41 2 2" xfId="11390"/>
    <cellStyle name="20 % – Zvýraznění6 41 3" xfId="2903"/>
    <cellStyle name="20 % – Zvýraznění6 41 3 2" xfId="11391"/>
    <cellStyle name="20 % – Zvýraznění6 41 4" xfId="2904"/>
    <cellStyle name="20 % – Zvýraznění6 41 4 2" xfId="11392"/>
    <cellStyle name="20 % – Zvýraznění6 41 5" xfId="2905"/>
    <cellStyle name="20 % – Zvýraznění6 41 5 2" xfId="11393"/>
    <cellStyle name="20 % – Zvýraznění6 41 6" xfId="15683"/>
    <cellStyle name="20 % – Zvýraznění6 41 7" xfId="8148"/>
    <cellStyle name="20 % – Zvýraznění6 42" xfId="2906"/>
    <cellStyle name="20 % – Zvýraznění6 42 2" xfId="2907"/>
    <cellStyle name="20 % – Zvýraznění6 42 2 2" xfId="11394"/>
    <cellStyle name="20 % – Zvýraznění6 42 3" xfId="2908"/>
    <cellStyle name="20 % – Zvýraznění6 42 3 2" xfId="11395"/>
    <cellStyle name="20 % – Zvýraznění6 42 4" xfId="2909"/>
    <cellStyle name="20 % – Zvýraznění6 42 4 2" xfId="11396"/>
    <cellStyle name="20 % – Zvýraznění6 42 5" xfId="2910"/>
    <cellStyle name="20 % – Zvýraznění6 42 5 2" xfId="11397"/>
    <cellStyle name="20 % – Zvýraznění6 42 6" xfId="15684"/>
    <cellStyle name="20 % – Zvýraznění6 42 7" xfId="8149"/>
    <cellStyle name="20 % – Zvýraznění6 43" xfId="2911"/>
    <cellStyle name="20 % – Zvýraznění6 43 2" xfId="2912"/>
    <cellStyle name="20 % – Zvýraznění6 43 2 2" xfId="11398"/>
    <cellStyle name="20 % – Zvýraznění6 43 3" xfId="2913"/>
    <cellStyle name="20 % – Zvýraznění6 43 3 2" xfId="11399"/>
    <cellStyle name="20 % – Zvýraznění6 43 4" xfId="2914"/>
    <cellStyle name="20 % – Zvýraznění6 43 4 2" xfId="11400"/>
    <cellStyle name="20 % – Zvýraznění6 43 5" xfId="2915"/>
    <cellStyle name="20 % – Zvýraznění6 43 5 2" xfId="11401"/>
    <cellStyle name="20 % – Zvýraznění6 43 6" xfId="15685"/>
    <cellStyle name="20 % – Zvýraznění6 43 7" xfId="8150"/>
    <cellStyle name="20 % – Zvýraznění6 44" xfId="2916"/>
    <cellStyle name="20 % – Zvýraznění6 44 2" xfId="2917"/>
    <cellStyle name="20 % – Zvýraznění6 44 2 2" xfId="11402"/>
    <cellStyle name="20 % – Zvýraznění6 44 3" xfId="2918"/>
    <cellStyle name="20 % – Zvýraznění6 44 3 2" xfId="11403"/>
    <cellStyle name="20 % – Zvýraznění6 44 4" xfId="2919"/>
    <cellStyle name="20 % – Zvýraznění6 44 4 2" xfId="11404"/>
    <cellStyle name="20 % – Zvýraznění6 44 5" xfId="2920"/>
    <cellStyle name="20 % – Zvýraznění6 44 5 2" xfId="11405"/>
    <cellStyle name="20 % – Zvýraznění6 44 6" xfId="15686"/>
    <cellStyle name="20 % – Zvýraznění6 44 7" xfId="8151"/>
    <cellStyle name="20 % – Zvýraznění6 45" xfId="2921"/>
    <cellStyle name="20 % – Zvýraznění6 45 2" xfId="2922"/>
    <cellStyle name="20 % – Zvýraznění6 45 2 2" xfId="11406"/>
    <cellStyle name="20 % – Zvýraznění6 45 3" xfId="2923"/>
    <cellStyle name="20 % – Zvýraznění6 45 3 2" xfId="11407"/>
    <cellStyle name="20 % – Zvýraznění6 45 4" xfId="2924"/>
    <cellStyle name="20 % – Zvýraznění6 45 4 2" xfId="11408"/>
    <cellStyle name="20 % – Zvýraznění6 45 5" xfId="2925"/>
    <cellStyle name="20 % – Zvýraznění6 45 5 2" xfId="11409"/>
    <cellStyle name="20 % – Zvýraznění6 45 6" xfId="15687"/>
    <cellStyle name="20 % – Zvýraznění6 45 7" xfId="8152"/>
    <cellStyle name="20 % – Zvýraznění6 46" xfId="2926"/>
    <cellStyle name="20 % – Zvýraznění6 46 2" xfId="2927"/>
    <cellStyle name="20 % – Zvýraznění6 46 2 2" xfId="11410"/>
    <cellStyle name="20 % – Zvýraznění6 46 3" xfId="2928"/>
    <cellStyle name="20 % – Zvýraznění6 46 3 2" xfId="11411"/>
    <cellStyle name="20 % – Zvýraznění6 46 4" xfId="2929"/>
    <cellStyle name="20 % – Zvýraznění6 46 4 2" xfId="11412"/>
    <cellStyle name="20 % – Zvýraznění6 46 5" xfId="2930"/>
    <cellStyle name="20 % – Zvýraznění6 46 5 2" xfId="11413"/>
    <cellStyle name="20 % – Zvýraznění6 46 6" xfId="15688"/>
    <cellStyle name="20 % – Zvýraznění6 46 7" xfId="8153"/>
    <cellStyle name="20 % – Zvýraznění6 47" xfId="2931"/>
    <cellStyle name="20 % – Zvýraznění6 47 2" xfId="2932"/>
    <cellStyle name="20 % – Zvýraznění6 47 2 2" xfId="11414"/>
    <cellStyle name="20 % – Zvýraznění6 47 3" xfId="2933"/>
    <cellStyle name="20 % – Zvýraznění6 47 3 2" xfId="11415"/>
    <cellStyle name="20 % – Zvýraznění6 47 4" xfId="2934"/>
    <cellStyle name="20 % – Zvýraznění6 47 4 2" xfId="11416"/>
    <cellStyle name="20 % – Zvýraznění6 47 5" xfId="2935"/>
    <cellStyle name="20 % – Zvýraznění6 47 5 2" xfId="11417"/>
    <cellStyle name="20 % – Zvýraznění6 47 6" xfId="15689"/>
    <cellStyle name="20 % – Zvýraznění6 47 7" xfId="8154"/>
    <cellStyle name="20 % – Zvýraznění6 48" xfId="2936"/>
    <cellStyle name="20 % – Zvýraznění6 48 2" xfId="2937"/>
    <cellStyle name="20 % – Zvýraznění6 48 2 2" xfId="11418"/>
    <cellStyle name="20 % – Zvýraznění6 48 3" xfId="2938"/>
    <cellStyle name="20 % – Zvýraznění6 48 3 2" xfId="11419"/>
    <cellStyle name="20 % – Zvýraznění6 48 4" xfId="2939"/>
    <cellStyle name="20 % – Zvýraznění6 48 4 2" xfId="11420"/>
    <cellStyle name="20 % – Zvýraznění6 48 5" xfId="2940"/>
    <cellStyle name="20 % – Zvýraznění6 48 5 2" xfId="11421"/>
    <cellStyle name="20 % – Zvýraznění6 48 6" xfId="15690"/>
    <cellStyle name="20 % – Zvýraznění6 48 7" xfId="8155"/>
    <cellStyle name="20 % – Zvýraznění6 49" xfId="2941"/>
    <cellStyle name="20 % – Zvýraznění6 49 2" xfId="2942"/>
    <cellStyle name="20 % – Zvýraznění6 49 2 2" xfId="11422"/>
    <cellStyle name="20 % – Zvýraznění6 49 3" xfId="2943"/>
    <cellStyle name="20 % – Zvýraznění6 49 3 2" xfId="11423"/>
    <cellStyle name="20 % – Zvýraznění6 49 4" xfId="2944"/>
    <cellStyle name="20 % – Zvýraznění6 49 4 2" xfId="11424"/>
    <cellStyle name="20 % – Zvýraznění6 49 5" xfId="2945"/>
    <cellStyle name="20 % – Zvýraznění6 49 5 2" xfId="11425"/>
    <cellStyle name="20 % – Zvýraznění6 49 6" xfId="15691"/>
    <cellStyle name="20 % – Zvýraznění6 49 7" xfId="8156"/>
    <cellStyle name="20 % – Zvýraznění6 5" xfId="2946"/>
    <cellStyle name="20 % – Zvýraznění6 5 2" xfId="2947"/>
    <cellStyle name="20 % – Zvýraznění6 5 2 2" xfId="11426"/>
    <cellStyle name="20 % – Zvýraznění6 5 3" xfId="2948"/>
    <cellStyle name="20 % – Zvýraznění6 5 3 2" xfId="11427"/>
    <cellStyle name="20 % – Zvýraznění6 5 4" xfId="2949"/>
    <cellStyle name="20 % – Zvýraznění6 5 4 2" xfId="11428"/>
    <cellStyle name="20 % – Zvýraznění6 5 5" xfId="2950"/>
    <cellStyle name="20 % – Zvýraznění6 5 5 2" xfId="11429"/>
    <cellStyle name="20 % – Zvýraznění6 5 6" xfId="15692"/>
    <cellStyle name="20 % – Zvýraznění6 5 7" xfId="8157"/>
    <cellStyle name="20 % – Zvýraznění6 50" xfId="2951"/>
    <cellStyle name="20 % – Zvýraznění6 50 2" xfId="2952"/>
    <cellStyle name="20 % – Zvýraznění6 50 2 2" xfId="11430"/>
    <cellStyle name="20 % – Zvýraznění6 50 3" xfId="2953"/>
    <cellStyle name="20 % – Zvýraznění6 50 3 2" xfId="11431"/>
    <cellStyle name="20 % – Zvýraznění6 50 4" xfId="2954"/>
    <cellStyle name="20 % – Zvýraznění6 50 4 2" xfId="11432"/>
    <cellStyle name="20 % – Zvýraznění6 50 5" xfId="2955"/>
    <cellStyle name="20 % – Zvýraznění6 50 5 2" xfId="11433"/>
    <cellStyle name="20 % – Zvýraznění6 50 6" xfId="15693"/>
    <cellStyle name="20 % – Zvýraznění6 50 7" xfId="8158"/>
    <cellStyle name="20 % – Zvýraznění6 51" xfId="2956"/>
    <cellStyle name="20 % – Zvýraznění6 51 2" xfId="2957"/>
    <cellStyle name="20 % – Zvýraznění6 51 2 2" xfId="11434"/>
    <cellStyle name="20 % – Zvýraznění6 51 3" xfId="2958"/>
    <cellStyle name="20 % – Zvýraznění6 51 3 2" xfId="11435"/>
    <cellStyle name="20 % – Zvýraznění6 51 4" xfId="2959"/>
    <cellStyle name="20 % – Zvýraznění6 51 4 2" xfId="11436"/>
    <cellStyle name="20 % – Zvýraznění6 51 5" xfId="2960"/>
    <cellStyle name="20 % – Zvýraznění6 51 5 2" xfId="11437"/>
    <cellStyle name="20 % – Zvýraznění6 51 6" xfId="15694"/>
    <cellStyle name="20 % – Zvýraznění6 51 7" xfId="8159"/>
    <cellStyle name="20 % – Zvýraznění6 52" xfId="2961"/>
    <cellStyle name="20 % – Zvýraznění6 52 2" xfId="2962"/>
    <cellStyle name="20 % – Zvýraznění6 52 2 2" xfId="11438"/>
    <cellStyle name="20 % – Zvýraznění6 52 3" xfId="2963"/>
    <cellStyle name="20 % – Zvýraznění6 52 3 2" xfId="11439"/>
    <cellStyle name="20 % – Zvýraznění6 52 4" xfId="2964"/>
    <cellStyle name="20 % – Zvýraznění6 52 4 2" xfId="11440"/>
    <cellStyle name="20 % – Zvýraznění6 52 5" xfId="2965"/>
    <cellStyle name="20 % – Zvýraznění6 52 5 2" xfId="11441"/>
    <cellStyle name="20 % – Zvýraznění6 52 6" xfId="15695"/>
    <cellStyle name="20 % – Zvýraznění6 52 7" xfId="8160"/>
    <cellStyle name="20 % – Zvýraznění6 53" xfId="2966"/>
    <cellStyle name="20 % – Zvýraznění6 53 2" xfId="2967"/>
    <cellStyle name="20 % – Zvýraznění6 53 2 2" xfId="11442"/>
    <cellStyle name="20 % – Zvýraznění6 53 3" xfId="2968"/>
    <cellStyle name="20 % – Zvýraznění6 53 3 2" xfId="11443"/>
    <cellStyle name="20 % – Zvýraznění6 53 4" xfId="2969"/>
    <cellStyle name="20 % – Zvýraznění6 53 4 2" xfId="11444"/>
    <cellStyle name="20 % – Zvýraznění6 53 5" xfId="2970"/>
    <cellStyle name="20 % – Zvýraznění6 53 5 2" xfId="11445"/>
    <cellStyle name="20 % – Zvýraznění6 53 6" xfId="15696"/>
    <cellStyle name="20 % – Zvýraznění6 53 7" xfId="8161"/>
    <cellStyle name="20 % – Zvýraznění6 54" xfId="2971"/>
    <cellStyle name="20 % – Zvýraznění6 54 2" xfId="2972"/>
    <cellStyle name="20 % – Zvýraznění6 54 2 2" xfId="11446"/>
    <cellStyle name="20 % – Zvýraznění6 54 3" xfId="2973"/>
    <cellStyle name="20 % – Zvýraznění6 54 3 2" xfId="11447"/>
    <cellStyle name="20 % – Zvýraznění6 54 4" xfId="2974"/>
    <cellStyle name="20 % – Zvýraznění6 54 4 2" xfId="11448"/>
    <cellStyle name="20 % – Zvýraznění6 54 5" xfId="2975"/>
    <cellStyle name="20 % – Zvýraznění6 54 5 2" xfId="11449"/>
    <cellStyle name="20 % – Zvýraznění6 54 6" xfId="15697"/>
    <cellStyle name="20 % – Zvýraznění6 54 7" xfId="8162"/>
    <cellStyle name="20 % – Zvýraznění6 55" xfId="2976"/>
    <cellStyle name="20 % – Zvýraznění6 55 2" xfId="2977"/>
    <cellStyle name="20 % – Zvýraznění6 55 2 2" xfId="11450"/>
    <cellStyle name="20 % – Zvýraznění6 55 3" xfId="2978"/>
    <cellStyle name="20 % – Zvýraznění6 55 3 2" xfId="11451"/>
    <cellStyle name="20 % – Zvýraznění6 55 4" xfId="2979"/>
    <cellStyle name="20 % – Zvýraznění6 55 4 2" xfId="11452"/>
    <cellStyle name="20 % – Zvýraznění6 55 5" xfId="2980"/>
    <cellStyle name="20 % – Zvýraznění6 55 5 2" xfId="11453"/>
    <cellStyle name="20 % – Zvýraznění6 55 6" xfId="15698"/>
    <cellStyle name="20 % – Zvýraznění6 55 7" xfId="8163"/>
    <cellStyle name="20 % – Zvýraznění6 56" xfId="2981"/>
    <cellStyle name="20 % – Zvýraznění6 56 2" xfId="2982"/>
    <cellStyle name="20 % – Zvýraznění6 56 2 2" xfId="11454"/>
    <cellStyle name="20 % – Zvýraznění6 56 3" xfId="2983"/>
    <cellStyle name="20 % – Zvýraznění6 56 3 2" xfId="11455"/>
    <cellStyle name="20 % – Zvýraznění6 56 4" xfId="2984"/>
    <cellStyle name="20 % – Zvýraznění6 56 4 2" xfId="11456"/>
    <cellStyle name="20 % – Zvýraznění6 56 5" xfId="2985"/>
    <cellStyle name="20 % – Zvýraznění6 56 5 2" xfId="11457"/>
    <cellStyle name="20 % – Zvýraznění6 56 6" xfId="15699"/>
    <cellStyle name="20 % – Zvýraznění6 56 7" xfId="8164"/>
    <cellStyle name="20 % – Zvýraznění6 57" xfId="2986"/>
    <cellStyle name="20 % – Zvýraznění6 57 2" xfId="2987"/>
    <cellStyle name="20 % – Zvýraznění6 57 2 2" xfId="11458"/>
    <cellStyle name="20 % – Zvýraznění6 57 3" xfId="2988"/>
    <cellStyle name="20 % – Zvýraznění6 57 3 2" xfId="11459"/>
    <cellStyle name="20 % – Zvýraznění6 57 4" xfId="2989"/>
    <cellStyle name="20 % – Zvýraznění6 57 4 2" xfId="11460"/>
    <cellStyle name="20 % – Zvýraznění6 57 5" xfId="2990"/>
    <cellStyle name="20 % – Zvýraznění6 57 5 2" xfId="11461"/>
    <cellStyle name="20 % – Zvýraznění6 57 6" xfId="15700"/>
    <cellStyle name="20 % – Zvýraznění6 57 7" xfId="8165"/>
    <cellStyle name="20 % – Zvýraznění6 58" xfId="2991"/>
    <cellStyle name="20 % – Zvýraznění6 58 2" xfId="2992"/>
    <cellStyle name="20 % – Zvýraznění6 58 2 2" xfId="11462"/>
    <cellStyle name="20 % – Zvýraznění6 58 3" xfId="2993"/>
    <cellStyle name="20 % – Zvýraznění6 58 3 2" xfId="11463"/>
    <cellStyle name="20 % – Zvýraznění6 58 4" xfId="2994"/>
    <cellStyle name="20 % – Zvýraznění6 58 4 2" xfId="11464"/>
    <cellStyle name="20 % – Zvýraznění6 58 5" xfId="2995"/>
    <cellStyle name="20 % – Zvýraznění6 58 5 2" xfId="11465"/>
    <cellStyle name="20 % – Zvýraznění6 58 6" xfId="15701"/>
    <cellStyle name="20 % – Zvýraznění6 58 7" xfId="8166"/>
    <cellStyle name="20 % – Zvýraznění6 59" xfId="2996"/>
    <cellStyle name="20 % – Zvýraznění6 59 2" xfId="2997"/>
    <cellStyle name="20 % – Zvýraznění6 59 2 2" xfId="11466"/>
    <cellStyle name="20 % – Zvýraznění6 59 3" xfId="2998"/>
    <cellStyle name="20 % – Zvýraznění6 59 3 2" xfId="11467"/>
    <cellStyle name="20 % – Zvýraznění6 59 4" xfId="2999"/>
    <cellStyle name="20 % – Zvýraznění6 59 4 2" xfId="11468"/>
    <cellStyle name="20 % – Zvýraznění6 59 5" xfId="3000"/>
    <cellStyle name="20 % – Zvýraznění6 59 5 2" xfId="11469"/>
    <cellStyle name="20 % – Zvýraznění6 59 6" xfId="15702"/>
    <cellStyle name="20 % – Zvýraznění6 59 7" xfId="8167"/>
    <cellStyle name="20 % – Zvýraznění6 6" xfId="3001"/>
    <cellStyle name="20 % – Zvýraznění6 6 2" xfId="3002"/>
    <cellStyle name="20 % – Zvýraznění6 6 2 2" xfId="11470"/>
    <cellStyle name="20 % – Zvýraznění6 6 3" xfId="3003"/>
    <cellStyle name="20 % – Zvýraznění6 6 3 2" xfId="11471"/>
    <cellStyle name="20 % – Zvýraznění6 6 4" xfId="3004"/>
    <cellStyle name="20 % – Zvýraznění6 6 4 2" xfId="11472"/>
    <cellStyle name="20 % – Zvýraznění6 6 5" xfId="3005"/>
    <cellStyle name="20 % – Zvýraznění6 6 5 2" xfId="11473"/>
    <cellStyle name="20 % – Zvýraznění6 6 6" xfId="15703"/>
    <cellStyle name="20 % – Zvýraznění6 6 7" xfId="8168"/>
    <cellStyle name="20 % – Zvýraznění6 60" xfId="3006"/>
    <cellStyle name="20 % – Zvýraznění6 60 2" xfId="3007"/>
    <cellStyle name="20 % – Zvýraznění6 60 2 2" xfId="11474"/>
    <cellStyle name="20 % – Zvýraznění6 60 3" xfId="3008"/>
    <cellStyle name="20 % – Zvýraznění6 60 3 2" xfId="11475"/>
    <cellStyle name="20 % – Zvýraznění6 60 4" xfId="3009"/>
    <cellStyle name="20 % – Zvýraznění6 60 4 2" xfId="11476"/>
    <cellStyle name="20 % – Zvýraznění6 60 5" xfId="3010"/>
    <cellStyle name="20 % – Zvýraznění6 60 5 2" xfId="11477"/>
    <cellStyle name="20 % – Zvýraznění6 60 6" xfId="15704"/>
    <cellStyle name="20 % – Zvýraznění6 60 7" xfId="8169"/>
    <cellStyle name="20 % – Zvýraznění6 61" xfId="3011"/>
    <cellStyle name="20 % – Zvýraznění6 61 2" xfId="3012"/>
    <cellStyle name="20 % – Zvýraznění6 61 2 2" xfId="11478"/>
    <cellStyle name="20 % – Zvýraznění6 61 3" xfId="3013"/>
    <cellStyle name="20 % – Zvýraznění6 61 3 2" xfId="11479"/>
    <cellStyle name="20 % – Zvýraznění6 61 4" xfId="3014"/>
    <cellStyle name="20 % – Zvýraznění6 61 4 2" xfId="11480"/>
    <cellStyle name="20 % – Zvýraznění6 61 5" xfId="3015"/>
    <cellStyle name="20 % – Zvýraznění6 61 5 2" xfId="11481"/>
    <cellStyle name="20 % – Zvýraznění6 61 6" xfId="15705"/>
    <cellStyle name="20 % – Zvýraznění6 61 7" xfId="8170"/>
    <cellStyle name="20 % – Zvýraznění6 62" xfId="3016"/>
    <cellStyle name="20 % – Zvýraznění6 62 2" xfId="3017"/>
    <cellStyle name="20 % – Zvýraznění6 62 2 2" xfId="11482"/>
    <cellStyle name="20 % – Zvýraznění6 62 3" xfId="3018"/>
    <cellStyle name="20 % – Zvýraznění6 62 3 2" xfId="11483"/>
    <cellStyle name="20 % – Zvýraznění6 62 4" xfId="3019"/>
    <cellStyle name="20 % – Zvýraznění6 62 4 2" xfId="11484"/>
    <cellStyle name="20 % – Zvýraznění6 62 5" xfId="3020"/>
    <cellStyle name="20 % – Zvýraznění6 62 5 2" xfId="11485"/>
    <cellStyle name="20 % – Zvýraznění6 62 6" xfId="15706"/>
    <cellStyle name="20 % – Zvýraznění6 62 7" xfId="8171"/>
    <cellStyle name="20 % – Zvýraznění6 63" xfId="3021"/>
    <cellStyle name="20 % – Zvýraznění6 63 2" xfId="3022"/>
    <cellStyle name="20 % – Zvýraznění6 63 2 2" xfId="11486"/>
    <cellStyle name="20 % – Zvýraznění6 63 3" xfId="3023"/>
    <cellStyle name="20 % – Zvýraznění6 63 3 2" xfId="11487"/>
    <cellStyle name="20 % – Zvýraznění6 63 4" xfId="3024"/>
    <cellStyle name="20 % – Zvýraznění6 63 4 2" xfId="11488"/>
    <cellStyle name="20 % – Zvýraznění6 63 5" xfId="3025"/>
    <cellStyle name="20 % – Zvýraznění6 63 5 2" xfId="11489"/>
    <cellStyle name="20 % – Zvýraznění6 63 6" xfId="15707"/>
    <cellStyle name="20 % – Zvýraznění6 63 7" xfId="8172"/>
    <cellStyle name="20 % – Zvýraznění6 64" xfId="3026"/>
    <cellStyle name="20 % – Zvýraznění6 64 2" xfId="3027"/>
    <cellStyle name="20 % – Zvýraznění6 64 2 2" xfId="11490"/>
    <cellStyle name="20 % – Zvýraznění6 64 3" xfId="3028"/>
    <cellStyle name="20 % – Zvýraznění6 64 3 2" xfId="11491"/>
    <cellStyle name="20 % – Zvýraznění6 64 4" xfId="3029"/>
    <cellStyle name="20 % – Zvýraznění6 64 4 2" xfId="11492"/>
    <cellStyle name="20 % – Zvýraznění6 64 5" xfId="3030"/>
    <cellStyle name="20 % – Zvýraznění6 64 5 2" xfId="11493"/>
    <cellStyle name="20 % – Zvýraznění6 64 6" xfId="15708"/>
    <cellStyle name="20 % – Zvýraznění6 64 7" xfId="8173"/>
    <cellStyle name="20 % – Zvýraznění6 65" xfId="3031"/>
    <cellStyle name="20 % – Zvýraznění6 65 2" xfId="3032"/>
    <cellStyle name="20 % – Zvýraznění6 65 2 2" xfId="11494"/>
    <cellStyle name="20 % – Zvýraznění6 65 3" xfId="3033"/>
    <cellStyle name="20 % – Zvýraznění6 65 3 2" xfId="11495"/>
    <cellStyle name="20 % – Zvýraznění6 65 4" xfId="3034"/>
    <cellStyle name="20 % – Zvýraznění6 65 4 2" xfId="11496"/>
    <cellStyle name="20 % – Zvýraznění6 65 5" xfId="3035"/>
    <cellStyle name="20 % – Zvýraznění6 65 5 2" xfId="11497"/>
    <cellStyle name="20 % – Zvýraznění6 65 6" xfId="15709"/>
    <cellStyle name="20 % – Zvýraznění6 65 7" xfId="8174"/>
    <cellStyle name="20 % – Zvýraznění6 66" xfId="3036"/>
    <cellStyle name="20 % – Zvýraznění6 66 2" xfId="3037"/>
    <cellStyle name="20 % – Zvýraznění6 66 2 2" xfId="11498"/>
    <cellStyle name="20 % – Zvýraznění6 66 3" xfId="3038"/>
    <cellStyle name="20 % – Zvýraznění6 66 3 2" xfId="11499"/>
    <cellStyle name="20 % – Zvýraznění6 66 4" xfId="3039"/>
    <cellStyle name="20 % – Zvýraznění6 66 4 2" xfId="11500"/>
    <cellStyle name="20 % – Zvýraznění6 66 5" xfId="3040"/>
    <cellStyle name="20 % – Zvýraznění6 66 5 2" xfId="11501"/>
    <cellStyle name="20 % – Zvýraznění6 66 6" xfId="15710"/>
    <cellStyle name="20 % – Zvýraznění6 66 7" xfId="8175"/>
    <cellStyle name="20 % – Zvýraznění6 67" xfId="3041"/>
    <cellStyle name="20 % – Zvýraznění6 67 2" xfId="3042"/>
    <cellStyle name="20 % – Zvýraznění6 67 2 2" xfId="11502"/>
    <cellStyle name="20 % – Zvýraznění6 67 3" xfId="3043"/>
    <cellStyle name="20 % – Zvýraznění6 67 3 2" xfId="11503"/>
    <cellStyle name="20 % – Zvýraznění6 67 4" xfId="3044"/>
    <cellStyle name="20 % – Zvýraznění6 67 4 2" xfId="11504"/>
    <cellStyle name="20 % – Zvýraznění6 67 5" xfId="3045"/>
    <cellStyle name="20 % – Zvýraznění6 67 5 2" xfId="11505"/>
    <cellStyle name="20 % – Zvýraznění6 67 6" xfId="15711"/>
    <cellStyle name="20 % – Zvýraznění6 67 7" xfId="8176"/>
    <cellStyle name="20 % – Zvýraznění6 68" xfId="3046"/>
    <cellStyle name="20 % – Zvýraznění6 68 2" xfId="3047"/>
    <cellStyle name="20 % – Zvýraznění6 68 2 2" xfId="11506"/>
    <cellStyle name="20 % – Zvýraznění6 68 3" xfId="3048"/>
    <cellStyle name="20 % – Zvýraznění6 68 3 2" xfId="11507"/>
    <cellStyle name="20 % – Zvýraznění6 68 4" xfId="3049"/>
    <cellStyle name="20 % – Zvýraznění6 68 4 2" xfId="11508"/>
    <cellStyle name="20 % – Zvýraznění6 68 5" xfId="3050"/>
    <cellStyle name="20 % – Zvýraznění6 68 5 2" xfId="11509"/>
    <cellStyle name="20 % – Zvýraznění6 68 6" xfId="15712"/>
    <cellStyle name="20 % – Zvýraznění6 68 7" xfId="8177"/>
    <cellStyle name="20 % – Zvýraznění6 69" xfId="3051"/>
    <cellStyle name="20 % – Zvýraznění6 69 2" xfId="3052"/>
    <cellStyle name="20 % – Zvýraznění6 69 2 2" xfId="11510"/>
    <cellStyle name="20 % – Zvýraznění6 69 3" xfId="3053"/>
    <cellStyle name="20 % – Zvýraznění6 69 3 2" xfId="11511"/>
    <cellStyle name="20 % – Zvýraznění6 69 4" xfId="3054"/>
    <cellStyle name="20 % – Zvýraznění6 69 4 2" xfId="11512"/>
    <cellStyle name="20 % – Zvýraznění6 69 5" xfId="3055"/>
    <cellStyle name="20 % – Zvýraznění6 69 5 2" xfId="11513"/>
    <cellStyle name="20 % – Zvýraznění6 69 6" xfId="15713"/>
    <cellStyle name="20 % – Zvýraznění6 69 7" xfId="8178"/>
    <cellStyle name="20 % – Zvýraznění6 7" xfId="3056"/>
    <cellStyle name="20 % – Zvýraznění6 7 2" xfId="3057"/>
    <cellStyle name="20 % – Zvýraznění6 7 2 2" xfId="11514"/>
    <cellStyle name="20 % – Zvýraznění6 7 3" xfId="3058"/>
    <cellStyle name="20 % – Zvýraznění6 7 3 2" xfId="11515"/>
    <cellStyle name="20 % – Zvýraznění6 7 4" xfId="3059"/>
    <cellStyle name="20 % – Zvýraznění6 7 4 2" xfId="11516"/>
    <cellStyle name="20 % – Zvýraznění6 7 5" xfId="3060"/>
    <cellStyle name="20 % – Zvýraznění6 7 5 2" xfId="11517"/>
    <cellStyle name="20 % – Zvýraznění6 7 6" xfId="15714"/>
    <cellStyle name="20 % – Zvýraznění6 7 7" xfId="8179"/>
    <cellStyle name="20 % – Zvýraznění6 70" xfId="3061"/>
    <cellStyle name="20 % – Zvýraznění6 70 2" xfId="3062"/>
    <cellStyle name="20 % – Zvýraznění6 70 2 2" xfId="11518"/>
    <cellStyle name="20 % – Zvýraznění6 70 3" xfId="3063"/>
    <cellStyle name="20 % – Zvýraznění6 70 3 2" xfId="11519"/>
    <cellStyle name="20 % – Zvýraznění6 70 4" xfId="3064"/>
    <cellStyle name="20 % – Zvýraznění6 70 4 2" xfId="11520"/>
    <cellStyle name="20 % – Zvýraznění6 70 5" xfId="3065"/>
    <cellStyle name="20 % – Zvýraznění6 70 5 2" xfId="11521"/>
    <cellStyle name="20 % – Zvýraznění6 70 6" xfId="15715"/>
    <cellStyle name="20 % – Zvýraznění6 70 7" xfId="8180"/>
    <cellStyle name="20 % – Zvýraznění6 71" xfId="3066"/>
    <cellStyle name="20 % – Zvýraznění6 71 2" xfId="3067"/>
    <cellStyle name="20 % – Zvýraznění6 71 2 2" xfId="11522"/>
    <cellStyle name="20 % – Zvýraznění6 71 3" xfId="3068"/>
    <cellStyle name="20 % – Zvýraznění6 71 3 2" xfId="11523"/>
    <cellStyle name="20 % – Zvýraznění6 71 4" xfId="3069"/>
    <cellStyle name="20 % – Zvýraznění6 71 4 2" xfId="11524"/>
    <cellStyle name="20 % – Zvýraznění6 71 5" xfId="3070"/>
    <cellStyle name="20 % – Zvýraznění6 71 5 2" xfId="11525"/>
    <cellStyle name="20 % – Zvýraznění6 71 6" xfId="15716"/>
    <cellStyle name="20 % – Zvýraznění6 71 7" xfId="8181"/>
    <cellStyle name="20 % – Zvýraznění6 72" xfId="3071"/>
    <cellStyle name="20 % – Zvýraznění6 72 2" xfId="3072"/>
    <cellStyle name="20 % – Zvýraznění6 72 2 2" xfId="11526"/>
    <cellStyle name="20 % – Zvýraznění6 72 3" xfId="3073"/>
    <cellStyle name="20 % – Zvýraznění6 72 3 2" xfId="11527"/>
    <cellStyle name="20 % – Zvýraznění6 72 4" xfId="3074"/>
    <cellStyle name="20 % – Zvýraznění6 72 4 2" xfId="11528"/>
    <cellStyle name="20 % – Zvýraznění6 72 5" xfId="3075"/>
    <cellStyle name="20 % – Zvýraznění6 72 5 2" xfId="11529"/>
    <cellStyle name="20 % – Zvýraznění6 72 6" xfId="15717"/>
    <cellStyle name="20 % – Zvýraznění6 72 7" xfId="8182"/>
    <cellStyle name="20 % – Zvýraznění6 73" xfId="3076"/>
    <cellStyle name="20 % – Zvýraznění6 73 2" xfId="3077"/>
    <cellStyle name="20 % – Zvýraznění6 73 2 2" xfId="11530"/>
    <cellStyle name="20 % – Zvýraznění6 73 3" xfId="3078"/>
    <cellStyle name="20 % – Zvýraznění6 73 3 2" xfId="11531"/>
    <cellStyle name="20 % – Zvýraznění6 73 4" xfId="3079"/>
    <cellStyle name="20 % – Zvýraznění6 73 4 2" xfId="11532"/>
    <cellStyle name="20 % – Zvýraznění6 73 5" xfId="3080"/>
    <cellStyle name="20 % – Zvýraznění6 73 5 2" xfId="11533"/>
    <cellStyle name="20 % – Zvýraznění6 73 6" xfId="15718"/>
    <cellStyle name="20 % – Zvýraznění6 73 7" xfId="8183"/>
    <cellStyle name="20 % – Zvýraznění6 74" xfId="3081"/>
    <cellStyle name="20 % – Zvýraznění6 74 2" xfId="3082"/>
    <cellStyle name="20 % – Zvýraznění6 74 2 2" xfId="11534"/>
    <cellStyle name="20 % – Zvýraznění6 74 3" xfId="3083"/>
    <cellStyle name="20 % – Zvýraznění6 74 3 2" xfId="11535"/>
    <cellStyle name="20 % – Zvýraznění6 74 4" xfId="3084"/>
    <cellStyle name="20 % – Zvýraznění6 74 4 2" xfId="11536"/>
    <cellStyle name="20 % – Zvýraznění6 74 5" xfId="3085"/>
    <cellStyle name="20 % – Zvýraznění6 74 5 2" xfId="11537"/>
    <cellStyle name="20 % – Zvýraznění6 74 6" xfId="15719"/>
    <cellStyle name="20 % – Zvýraznění6 74 7" xfId="8184"/>
    <cellStyle name="20 % – Zvýraznění6 75" xfId="3086"/>
    <cellStyle name="20 % – Zvýraznění6 75 2" xfId="3087"/>
    <cellStyle name="20 % – Zvýraznění6 75 2 2" xfId="11538"/>
    <cellStyle name="20 % – Zvýraznění6 75 3" xfId="3088"/>
    <cellStyle name="20 % – Zvýraznění6 75 3 2" xfId="11539"/>
    <cellStyle name="20 % – Zvýraznění6 75 4" xfId="3089"/>
    <cellStyle name="20 % – Zvýraznění6 75 4 2" xfId="11540"/>
    <cellStyle name="20 % – Zvýraznění6 75 5" xfId="3090"/>
    <cellStyle name="20 % – Zvýraznění6 75 5 2" xfId="11541"/>
    <cellStyle name="20 % – Zvýraznění6 75 6" xfId="15720"/>
    <cellStyle name="20 % – Zvýraznění6 75 7" xfId="8185"/>
    <cellStyle name="20 % – Zvýraznění6 76" xfId="3091"/>
    <cellStyle name="20 % – Zvýraznění6 76 2" xfId="3092"/>
    <cellStyle name="20 % – Zvýraznění6 76 2 2" xfId="11542"/>
    <cellStyle name="20 % – Zvýraznění6 76 3" xfId="3093"/>
    <cellStyle name="20 % – Zvýraznění6 76 3 2" xfId="11543"/>
    <cellStyle name="20 % – Zvýraznění6 76 4" xfId="3094"/>
    <cellStyle name="20 % – Zvýraznění6 76 4 2" xfId="11544"/>
    <cellStyle name="20 % – Zvýraznění6 76 5" xfId="3095"/>
    <cellStyle name="20 % – Zvýraznění6 76 5 2" xfId="11545"/>
    <cellStyle name="20 % – Zvýraznění6 76 6" xfId="15721"/>
    <cellStyle name="20 % – Zvýraznění6 76 7" xfId="8186"/>
    <cellStyle name="20 % – Zvýraznění6 77" xfId="3096"/>
    <cellStyle name="20 % – Zvýraznění6 77 2" xfId="3097"/>
    <cellStyle name="20 % – Zvýraznění6 77 2 2" xfId="11546"/>
    <cellStyle name="20 % – Zvýraznění6 77 3" xfId="3098"/>
    <cellStyle name="20 % – Zvýraznění6 77 3 2" xfId="11547"/>
    <cellStyle name="20 % – Zvýraznění6 77 4" xfId="3099"/>
    <cellStyle name="20 % – Zvýraznění6 77 4 2" xfId="11548"/>
    <cellStyle name="20 % – Zvýraznění6 77 5" xfId="3100"/>
    <cellStyle name="20 % – Zvýraznění6 77 5 2" xfId="11549"/>
    <cellStyle name="20 % – Zvýraznění6 77 6" xfId="15722"/>
    <cellStyle name="20 % – Zvýraznění6 77 7" xfId="8187"/>
    <cellStyle name="20 % – Zvýraznění6 78" xfId="3101"/>
    <cellStyle name="20 % – Zvýraznění6 78 2" xfId="3102"/>
    <cellStyle name="20 % – Zvýraznění6 78 2 2" xfId="11550"/>
    <cellStyle name="20 % – Zvýraznění6 78 3" xfId="3103"/>
    <cellStyle name="20 % – Zvýraznění6 78 3 2" xfId="11551"/>
    <cellStyle name="20 % – Zvýraznění6 78 4" xfId="3104"/>
    <cellStyle name="20 % – Zvýraznění6 78 4 2" xfId="11552"/>
    <cellStyle name="20 % – Zvýraznění6 78 5" xfId="3105"/>
    <cellStyle name="20 % – Zvýraznění6 78 5 2" xfId="11553"/>
    <cellStyle name="20 % – Zvýraznění6 78 6" xfId="15723"/>
    <cellStyle name="20 % – Zvýraznění6 78 7" xfId="8188"/>
    <cellStyle name="20 % – Zvýraznění6 79" xfId="3106"/>
    <cellStyle name="20 % – Zvýraznění6 79 2" xfId="3107"/>
    <cellStyle name="20 % – Zvýraznění6 79 2 2" xfId="11554"/>
    <cellStyle name="20 % – Zvýraznění6 79 3" xfId="3108"/>
    <cellStyle name="20 % – Zvýraznění6 79 3 2" xfId="11555"/>
    <cellStyle name="20 % – Zvýraznění6 79 4" xfId="3109"/>
    <cellStyle name="20 % – Zvýraznění6 79 4 2" xfId="11556"/>
    <cellStyle name="20 % – Zvýraznění6 79 5" xfId="3110"/>
    <cellStyle name="20 % – Zvýraznění6 79 5 2" xfId="11557"/>
    <cellStyle name="20 % – Zvýraznění6 79 6" xfId="15724"/>
    <cellStyle name="20 % – Zvýraznění6 79 7" xfId="8189"/>
    <cellStyle name="20 % – Zvýraznění6 8" xfId="3111"/>
    <cellStyle name="20 % – Zvýraznění6 8 2" xfId="3112"/>
    <cellStyle name="20 % – Zvýraznění6 8 2 2" xfId="11558"/>
    <cellStyle name="20 % – Zvýraznění6 8 3" xfId="3113"/>
    <cellStyle name="20 % – Zvýraznění6 8 3 2" xfId="11559"/>
    <cellStyle name="20 % – Zvýraznění6 8 4" xfId="3114"/>
    <cellStyle name="20 % – Zvýraznění6 8 4 2" xfId="11560"/>
    <cellStyle name="20 % – Zvýraznění6 8 5" xfId="3115"/>
    <cellStyle name="20 % – Zvýraznění6 8 5 2" xfId="11561"/>
    <cellStyle name="20 % – Zvýraznění6 8 6" xfId="15725"/>
    <cellStyle name="20 % – Zvýraznění6 8 7" xfId="8190"/>
    <cellStyle name="20 % – Zvýraznění6 80" xfId="3116"/>
    <cellStyle name="20 % – Zvýraznění6 80 2" xfId="3117"/>
    <cellStyle name="20 % – Zvýraznění6 80 2 2" xfId="11562"/>
    <cellStyle name="20 % – Zvýraznění6 80 3" xfId="3118"/>
    <cellStyle name="20 % – Zvýraznění6 80 3 2" xfId="11563"/>
    <cellStyle name="20 % – Zvýraznění6 80 4" xfId="3119"/>
    <cellStyle name="20 % – Zvýraznění6 80 4 2" xfId="11564"/>
    <cellStyle name="20 % – Zvýraznění6 80 5" xfId="3120"/>
    <cellStyle name="20 % – Zvýraznění6 80 5 2" xfId="11565"/>
    <cellStyle name="20 % – Zvýraznění6 80 6" xfId="15726"/>
    <cellStyle name="20 % – Zvýraznění6 80 7" xfId="8191"/>
    <cellStyle name="20 % – Zvýraznění6 81" xfId="3121"/>
    <cellStyle name="20 % – Zvýraznění6 81 2" xfId="3122"/>
    <cellStyle name="20 % – Zvýraznění6 81 2 2" xfId="11566"/>
    <cellStyle name="20 % – Zvýraznění6 81 3" xfId="3123"/>
    <cellStyle name="20 % – Zvýraznění6 81 3 2" xfId="11567"/>
    <cellStyle name="20 % – Zvýraznění6 81 4" xfId="3124"/>
    <cellStyle name="20 % – Zvýraznění6 81 4 2" xfId="11568"/>
    <cellStyle name="20 % – Zvýraznění6 81 5" xfId="3125"/>
    <cellStyle name="20 % – Zvýraznění6 81 5 2" xfId="11569"/>
    <cellStyle name="20 % – Zvýraznění6 81 6" xfId="15727"/>
    <cellStyle name="20 % – Zvýraznění6 81 7" xfId="8192"/>
    <cellStyle name="20 % – Zvýraznění6 82" xfId="3126"/>
    <cellStyle name="20 % – Zvýraznění6 82 2" xfId="3127"/>
    <cellStyle name="20 % – Zvýraznění6 82 2 2" xfId="11570"/>
    <cellStyle name="20 % – Zvýraznění6 82 3" xfId="3128"/>
    <cellStyle name="20 % – Zvýraznění6 82 3 2" xfId="11571"/>
    <cellStyle name="20 % – Zvýraznění6 82 4" xfId="3129"/>
    <cellStyle name="20 % – Zvýraznění6 82 4 2" xfId="11572"/>
    <cellStyle name="20 % – Zvýraznění6 82 5" xfId="3130"/>
    <cellStyle name="20 % – Zvýraznění6 82 5 2" xfId="11573"/>
    <cellStyle name="20 % – Zvýraznění6 82 6" xfId="15728"/>
    <cellStyle name="20 % – Zvýraznění6 82 7" xfId="8193"/>
    <cellStyle name="20 % – Zvýraznění6 83" xfId="3131"/>
    <cellStyle name="20 % – Zvýraznění6 83 2" xfId="3132"/>
    <cellStyle name="20 % – Zvýraznění6 83 2 2" xfId="11574"/>
    <cellStyle name="20 % – Zvýraznění6 83 3" xfId="3133"/>
    <cellStyle name="20 % – Zvýraznění6 83 3 2" xfId="11575"/>
    <cellStyle name="20 % – Zvýraznění6 83 4" xfId="3134"/>
    <cellStyle name="20 % – Zvýraznění6 83 4 2" xfId="11576"/>
    <cellStyle name="20 % – Zvýraznění6 83 5" xfId="3135"/>
    <cellStyle name="20 % – Zvýraznění6 83 5 2" xfId="11577"/>
    <cellStyle name="20 % – Zvýraznění6 83 6" xfId="15729"/>
    <cellStyle name="20 % – Zvýraznění6 83 7" xfId="8194"/>
    <cellStyle name="20 % – Zvýraznění6 84" xfId="3136"/>
    <cellStyle name="20 % – Zvýraznění6 84 2" xfId="3137"/>
    <cellStyle name="20 % – Zvýraznění6 84 2 2" xfId="11578"/>
    <cellStyle name="20 % – Zvýraznění6 84 3" xfId="3138"/>
    <cellStyle name="20 % – Zvýraznění6 84 3 2" xfId="11579"/>
    <cellStyle name="20 % – Zvýraznění6 84 4" xfId="3139"/>
    <cellStyle name="20 % – Zvýraznění6 84 4 2" xfId="11580"/>
    <cellStyle name="20 % – Zvýraznění6 84 5" xfId="3140"/>
    <cellStyle name="20 % – Zvýraznění6 84 5 2" xfId="11581"/>
    <cellStyle name="20 % – Zvýraznění6 84 6" xfId="15730"/>
    <cellStyle name="20 % – Zvýraznění6 84 7" xfId="8195"/>
    <cellStyle name="20 % – Zvýraznění6 85" xfId="3141"/>
    <cellStyle name="20 % – Zvýraznění6 85 2" xfId="3142"/>
    <cellStyle name="20 % – Zvýraznění6 85 2 2" xfId="11582"/>
    <cellStyle name="20 % – Zvýraznění6 85 3" xfId="3143"/>
    <cellStyle name="20 % – Zvýraznění6 85 3 2" xfId="11583"/>
    <cellStyle name="20 % – Zvýraznění6 85 4" xfId="3144"/>
    <cellStyle name="20 % – Zvýraznění6 85 4 2" xfId="11584"/>
    <cellStyle name="20 % – Zvýraznění6 85 5" xfId="3145"/>
    <cellStyle name="20 % – Zvýraznění6 85 5 2" xfId="11585"/>
    <cellStyle name="20 % – Zvýraznění6 85 6" xfId="15731"/>
    <cellStyle name="20 % – Zvýraznění6 85 7" xfId="8196"/>
    <cellStyle name="20 % – Zvýraznění6 86" xfId="3146"/>
    <cellStyle name="20 % – Zvýraznění6 86 2" xfId="3147"/>
    <cellStyle name="20 % – Zvýraznění6 86 2 2" xfId="11586"/>
    <cellStyle name="20 % – Zvýraznění6 86 3" xfId="3148"/>
    <cellStyle name="20 % – Zvýraznění6 86 3 2" xfId="11587"/>
    <cellStyle name="20 % – Zvýraznění6 86 4" xfId="3149"/>
    <cellStyle name="20 % – Zvýraznění6 86 4 2" xfId="11588"/>
    <cellStyle name="20 % – Zvýraznění6 86 5" xfId="3150"/>
    <cellStyle name="20 % – Zvýraznění6 86 5 2" xfId="11589"/>
    <cellStyle name="20 % – Zvýraznění6 86 6" xfId="15732"/>
    <cellStyle name="20 % – Zvýraznění6 86 7" xfId="8197"/>
    <cellStyle name="20 % – Zvýraznění6 87" xfId="3151"/>
    <cellStyle name="20 % – Zvýraznění6 87 2" xfId="3152"/>
    <cellStyle name="20 % – Zvýraznění6 87 2 2" xfId="11590"/>
    <cellStyle name="20 % – Zvýraznění6 87 3" xfId="3153"/>
    <cellStyle name="20 % – Zvýraznění6 87 3 2" xfId="11591"/>
    <cellStyle name="20 % – Zvýraznění6 87 4" xfId="3154"/>
    <cellStyle name="20 % – Zvýraznění6 87 4 2" xfId="11592"/>
    <cellStyle name="20 % – Zvýraznění6 87 5" xfId="3155"/>
    <cellStyle name="20 % – Zvýraznění6 87 5 2" xfId="11593"/>
    <cellStyle name="20 % – Zvýraznění6 87 6" xfId="15733"/>
    <cellStyle name="20 % – Zvýraznění6 87 7" xfId="8198"/>
    <cellStyle name="20 % – Zvýraznění6 88" xfId="3156"/>
    <cellStyle name="20 % – Zvýraznění6 88 2" xfId="3157"/>
    <cellStyle name="20 % – Zvýraznění6 88 2 2" xfId="11594"/>
    <cellStyle name="20 % – Zvýraznění6 88 3" xfId="3158"/>
    <cellStyle name="20 % – Zvýraznění6 88 3 2" xfId="11595"/>
    <cellStyle name="20 % – Zvýraznění6 88 4" xfId="3159"/>
    <cellStyle name="20 % – Zvýraznění6 88 4 2" xfId="11596"/>
    <cellStyle name="20 % – Zvýraznění6 88 5" xfId="3160"/>
    <cellStyle name="20 % – Zvýraznění6 88 5 2" xfId="11597"/>
    <cellStyle name="20 % – Zvýraznění6 88 6" xfId="15734"/>
    <cellStyle name="20 % – Zvýraznění6 88 7" xfId="8199"/>
    <cellStyle name="20 % – Zvýraznění6 89" xfId="3161"/>
    <cellStyle name="20 % – Zvýraznění6 89 2" xfId="3162"/>
    <cellStyle name="20 % – Zvýraznění6 89 2 2" xfId="11598"/>
    <cellStyle name="20 % – Zvýraznění6 89 3" xfId="3163"/>
    <cellStyle name="20 % – Zvýraznění6 89 3 2" xfId="11599"/>
    <cellStyle name="20 % – Zvýraznění6 89 4" xfId="3164"/>
    <cellStyle name="20 % – Zvýraznění6 89 4 2" xfId="11600"/>
    <cellStyle name="20 % – Zvýraznění6 89 5" xfId="3165"/>
    <cellStyle name="20 % – Zvýraznění6 89 5 2" xfId="11601"/>
    <cellStyle name="20 % – Zvýraznění6 89 6" xfId="15735"/>
    <cellStyle name="20 % – Zvýraznění6 89 7" xfId="8200"/>
    <cellStyle name="20 % – Zvýraznění6 9" xfId="3166"/>
    <cellStyle name="20 % – Zvýraznění6 9 2" xfId="3167"/>
    <cellStyle name="20 % – Zvýraznění6 9 2 2" xfId="11602"/>
    <cellStyle name="20 % – Zvýraznění6 9 3" xfId="3168"/>
    <cellStyle name="20 % – Zvýraznění6 9 3 2" xfId="11603"/>
    <cellStyle name="20 % – Zvýraznění6 9 4" xfId="3169"/>
    <cellStyle name="20 % – Zvýraznění6 9 4 2" xfId="11604"/>
    <cellStyle name="20 % – Zvýraznění6 9 5" xfId="3170"/>
    <cellStyle name="20 % – Zvýraznění6 9 5 2" xfId="11605"/>
    <cellStyle name="20 % – Zvýraznění6 9 6" xfId="15736"/>
    <cellStyle name="20 % – Zvýraznění6 9 7" xfId="8201"/>
    <cellStyle name="20 % – Zvýraznění6 90" xfId="3171"/>
    <cellStyle name="20 % – Zvýraznění6 90 2" xfId="3172"/>
    <cellStyle name="20 % – Zvýraznění6 90 2 2" xfId="11606"/>
    <cellStyle name="20 % – Zvýraznění6 90 3" xfId="3173"/>
    <cellStyle name="20 % – Zvýraznění6 90 3 2" xfId="11607"/>
    <cellStyle name="20 % – Zvýraznění6 90 4" xfId="3174"/>
    <cellStyle name="20 % – Zvýraznění6 90 4 2" xfId="11608"/>
    <cellStyle name="20 % – Zvýraznění6 90 5" xfId="3175"/>
    <cellStyle name="20 % – Zvýraznění6 90 5 2" xfId="11609"/>
    <cellStyle name="20 % – Zvýraznění6 90 6" xfId="15737"/>
    <cellStyle name="20 % – Zvýraznění6 90 7" xfId="8202"/>
    <cellStyle name="20 % – Zvýraznění6 91" xfId="3176"/>
    <cellStyle name="20 % – Zvýraznění6 91 2" xfId="3177"/>
    <cellStyle name="20 % – Zvýraznění6 91 2 2" xfId="11610"/>
    <cellStyle name="20 % – Zvýraznění6 91 3" xfId="3178"/>
    <cellStyle name="20 % – Zvýraznění6 91 3 2" xfId="11611"/>
    <cellStyle name="20 % – Zvýraznění6 91 4" xfId="3179"/>
    <cellStyle name="20 % – Zvýraznění6 91 4 2" xfId="11612"/>
    <cellStyle name="20 % – Zvýraznění6 91 5" xfId="3180"/>
    <cellStyle name="20 % – Zvýraznění6 91 5 2" xfId="11613"/>
    <cellStyle name="20 % – Zvýraznění6 91 6" xfId="15738"/>
    <cellStyle name="20 % – Zvýraznění6 91 7" xfId="8203"/>
    <cellStyle name="20 % – Zvýraznění6 92" xfId="3181"/>
    <cellStyle name="20 % – Zvýraznění6 92 2" xfId="3182"/>
    <cellStyle name="20 % – Zvýraznění6 92 2 2" xfId="11614"/>
    <cellStyle name="20 % – Zvýraznění6 92 3" xfId="3183"/>
    <cellStyle name="20 % – Zvýraznění6 92 3 2" xfId="11615"/>
    <cellStyle name="20 % – Zvýraznění6 92 4" xfId="3184"/>
    <cellStyle name="20 % – Zvýraznění6 92 4 2" xfId="11616"/>
    <cellStyle name="20 % – Zvýraznění6 92 5" xfId="3185"/>
    <cellStyle name="20 % – Zvýraznění6 92 5 2" xfId="11617"/>
    <cellStyle name="20 % – Zvýraznění6 92 6" xfId="15739"/>
    <cellStyle name="20 % – Zvýraznění6 92 7" xfId="8204"/>
    <cellStyle name="20 % – Zvýraznění6 93" xfId="3186"/>
    <cellStyle name="20 % – Zvýraznění6 93 2" xfId="3187"/>
    <cellStyle name="20 % – Zvýraznění6 93 2 2" xfId="11618"/>
    <cellStyle name="20 % – Zvýraznění6 93 3" xfId="3188"/>
    <cellStyle name="20 % – Zvýraznění6 93 3 2" xfId="11619"/>
    <cellStyle name="20 % – Zvýraznění6 93 4" xfId="3189"/>
    <cellStyle name="20 % – Zvýraznění6 93 4 2" xfId="11620"/>
    <cellStyle name="20 % – Zvýraznění6 93 5" xfId="3190"/>
    <cellStyle name="20 % – Zvýraznění6 93 5 2" xfId="11621"/>
    <cellStyle name="20 % – Zvýraznění6 93 6" xfId="15740"/>
    <cellStyle name="20 % – Zvýraznění6 93 7" xfId="8205"/>
    <cellStyle name="20 % – Zvýraznění6 94" xfId="3191"/>
    <cellStyle name="20 % – Zvýraznění6 94 2" xfId="3192"/>
    <cellStyle name="20 % – Zvýraznění6 94 2 2" xfId="11622"/>
    <cellStyle name="20 % – Zvýraznění6 94 3" xfId="3193"/>
    <cellStyle name="20 % – Zvýraznění6 94 3 2" xfId="11623"/>
    <cellStyle name="20 % – Zvýraznění6 94 4" xfId="3194"/>
    <cellStyle name="20 % – Zvýraznění6 94 4 2" xfId="11624"/>
    <cellStyle name="20 % – Zvýraznění6 94 5" xfId="3195"/>
    <cellStyle name="20 % – Zvýraznění6 94 5 2" xfId="11625"/>
    <cellStyle name="20 % – Zvýraznění6 94 6" xfId="15741"/>
    <cellStyle name="20 % – Zvýraznění6 94 7" xfId="8206"/>
    <cellStyle name="20 % – Zvýraznění6 95" xfId="3196"/>
    <cellStyle name="20 % – Zvýraznění6 95 2" xfId="3197"/>
    <cellStyle name="20 % – Zvýraznění6 95 2 2" xfId="11626"/>
    <cellStyle name="20 % – Zvýraznění6 95 3" xfId="3198"/>
    <cellStyle name="20 % – Zvýraznění6 95 3 2" xfId="11627"/>
    <cellStyle name="20 % – Zvýraznění6 95 4" xfId="3199"/>
    <cellStyle name="20 % – Zvýraznění6 95 4 2" xfId="11628"/>
    <cellStyle name="20 % – Zvýraznění6 95 5" xfId="3200"/>
    <cellStyle name="20 % – Zvýraznění6 95 5 2" xfId="11629"/>
    <cellStyle name="20 % – Zvýraznění6 95 6" xfId="15742"/>
    <cellStyle name="20 % – Zvýraznění6 95 7" xfId="8207"/>
    <cellStyle name="20 % – Zvýraznění6 96" xfId="3201"/>
    <cellStyle name="20 % – Zvýraznění6 96 2" xfId="3202"/>
    <cellStyle name="20 % – Zvýraznění6 96 2 2" xfId="11630"/>
    <cellStyle name="20 % – Zvýraznění6 96 3" xfId="3203"/>
    <cellStyle name="20 % – Zvýraznění6 96 3 2" xfId="11631"/>
    <cellStyle name="20 % – Zvýraznění6 96 4" xfId="3204"/>
    <cellStyle name="20 % – Zvýraznění6 96 4 2" xfId="11632"/>
    <cellStyle name="20 % – Zvýraznění6 96 5" xfId="3205"/>
    <cellStyle name="20 % – Zvýraznění6 96 5 2" xfId="11633"/>
    <cellStyle name="20 % – Zvýraznění6 96 6" xfId="15743"/>
    <cellStyle name="20 % – Zvýraznění6 96 7" xfId="8208"/>
    <cellStyle name="20 % – Zvýraznění6 97" xfId="3206"/>
    <cellStyle name="20 % – Zvýraznění6 97 2" xfId="3207"/>
    <cellStyle name="20 % – Zvýraznění6 97 2 2" xfId="11634"/>
    <cellStyle name="20 % – Zvýraznění6 97 3" xfId="3208"/>
    <cellStyle name="20 % – Zvýraznění6 97 3 2" xfId="11635"/>
    <cellStyle name="20 % – Zvýraznění6 97 4" xfId="3209"/>
    <cellStyle name="20 % – Zvýraznění6 97 4 2" xfId="11636"/>
    <cellStyle name="20 % – Zvýraznění6 97 5" xfId="3210"/>
    <cellStyle name="20 % – Zvýraznění6 97 5 2" xfId="11637"/>
    <cellStyle name="20 % – Zvýraznění6 97 6" xfId="15744"/>
    <cellStyle name="20 % – Zvýraznění6 97 7" xfId="8209"/>
    <cellStyle name="20 % – Zvýraznění6 98" xfId="3211"/>
    <cellStyle name="20 % – Zvýraznění6 98 2" xfId="3212"/>
    <cellStyle name="20 % – Zvýraznění6 98 2 2" xfId="11638"/>
    <cellStyle name="20 % – Zvýraznění6 98 3" xfId="3213"/>
    <cellStyle name="20 % – Zvýraznění6 98 3 2" xfId="11639"/>
    <cellStyle name="20 % – Zvýraznění6 98 4" xfId="3214"/>
    <cellStyle name="20 % – Zvýraznění6 98 4 2" xfId="11640"/>
    <cellStyle name="20 % – Zvýraznění6 98 5" xfId="3215"/>
    <cellStyle name="20 % – Zvýraznění6 98 5 2" xfId="11641"/>
    <cellStyle name="20 % – Zvýraznění6 98 6" xfId="15745"/>
    <cellStyle name="20 % – Zvýraznění6 98 7" xfId="8210"/>
    <cellStyle name="20 % – Zvýraznění6 99" xfId="3216"/>
    <cellStyle name="20 % – Zvýraznění6 99 2" xfId="3217"/>
    <cellStyle name="20 % – Zvýraznění6 99 2 2" xfId="11642"/>
    <cellStyle name="20 % – Zvýraznění6 99 3" xfId="3218"/>
    <cellStyle name="20 % – Zvýraznění6 99 3 2" xfId="11643"/>
    <cellStyle name="20 % – Zvýraznění6 99 4" xfId="3219"/>
    <cellStyle name="20 % – Zvýraznění6 99 4 2" xfId="11644"/>
    <cellStyle name="20 % – Zvýraznění6 99 5" xfId="3220"/>
    <cellStyle name="20 % – Zvýraznění6 99 5 2" xfId="11645"/>
    <cellStyle name="20 % – Zvýraznění6 99 6" xfId="15746"/>
    <cellStyle name="20 % – Zvýraznění6 99 7" xfId="8211"/>
    <cellStyle name="40 % – Zvýraznění1 10" xfId="3221"/>
    <cellStyle name="40 % – Zvýraznění1 10 2" xfId="3222"/>
    <cellStyle name="40 % – Zvýraznění1 10 2 2" xfId="11646"/>
    <cellStyle name="40 % – Zvýraznění1 10 3" xfId="3223"/>
    <cellStyle name="40 % – Zvýraznění1 10 3 2" xfId="11647"/>
    <cellStyle name="40 % – Zvýraznění1 10 4" xfId="3224"/>
    <cellStyle name="40 % – Zvýraznění1 10 4 2" xfId="11648"/>
    <cellStyle name="40 % – Zvýraznění1 10 5" xfId="3225"/>
    <cellStyle name="40 % – Zvýraznění1 10 5 2" xfId="11649"/>
    <cellStyle name="40 % – Zvýraznění1 10 6" xfId="15747"/>
    <cellStyle name="40 % – Zvýraznění1 10 7" xfId="8212"/>
    <cellStyle name="40 % – Zvýraznění1 100" xfId="3226"/>
    <cellStyle name="40 % – Zvýraznění1 100 2" xfId="3227"/>
    <cellStyle name="40 % – Zvýraznění1 100 2 2" xfId="11650"/>
    <cellStyle name="40 % – Zvýraznění1 100 3" xfId="3228"/>
    <cellStyle name="40 % – Zvýraznění1 100 3 2" xfId="11651"/>
    <cellStyle name="40 % – Zvýraznění1 100 4" xfId="3229"/>
    <cellStyle name="40 % – Zvýraznění1 100 4 2" xfId="11652"/>
    <cellStyle name="40 % – Zvýraznění1 100 5" xfId="3230"/>
    <cellStyle name="40 % – Zvýraznění1 100 5 2" xfId="11653"/>
    <cellStyle name="40 % – Zvýraznění1 100 6" xfId="15748"/>
    <cellStyle name="40 % – Zvýraznění1 100 7" xfId="8213"/>
    <cellStyle name="40 % – Zvýraznění1 101" xfId="3231"/>
    <cellStyle name="40 % – Zvýraznění1 101 2" xfId="3232"/>
    <cellStyle name="40 % – Zvýraznění1 101 2 2" xfId="11654"/>
    <cellStyle name="40 % – Zvýraznění1 101 3" xfId="3233"/>
    <cellStyle name="40 % – Zvýraznění1 101 3 2" xfId="11655"/>
    <cellStyle name="40 % – Zvýraznění1 101 4" xfId="3234"/>
    <cellStyle name="40 % – Zvýraznění1 101 4 2" xfId="11656"/>
    <cellStyle name="40 % – Zvýraznění1 101 5" xfId="3235"/>
    <cellStyle name="40 % – Zvýraznění1 101 5 2" xfId="11657"/>
    <cellStyle name="40 % – Zvýraznění1 101 6" xfId="15749"/>
    <cellStyle name="40 % – Zvýraznění1 101 7" xfId="8214"/>
    <cellStyle name="40 % – Zvýraznění1 102" xfId="3236"/>
    <cellStyle name="40 % – Zvýraznění1 102 2" xfId="3237"/>
    <cellStyle name="40 % – Zvýraznění1 102 2 2" xfId="11658"/>
    <cellStyle name="40 % – Zvýraznění1 102 3" xfId="3238"/>
    <cellStyle name="40 % – Zvýraznění1 102 3 2" xfId="11659"/>
    <cellStyle name="40 % – Zvýraznění1 102 4" xfId="3239"/>
    <cellStyle name="40 % – Zvýraznění1 102 4 2" xfId="11660"/>
    <cellStyle name="40 % – Zvýraznění1 102 5" xfId="3240"/>
    <cellStyle name="40 % – Zvýraznění1 102 5 2" xfId="11661"/>
    <cellStyle name="40 % – Zvýraznění1 102 6" xfId="15750"/>
    <cellStyle name="40 % – Zvýraznění1 102 7" xfId="8215"/>
    <cellStyle name="40 % – Zvýraznění1 103" xfId="3241"/>
    <cellStyle name="40 % – Zvýraznění1 103 2" xfId="3242"/>
    <cellStyle name="40 % – Zvýraznění1 103 2 2" xfId="11662"/>
    <cellStyle name="40 % – Zvýraznění1 103 3" xfId="3243"/>
    <cellStyle name="40 % – Zvýraznění1 103 3 2" xfId="11663"/>
    <cellStyle name="40 % – Zvýraznění1 103 4" xfId="3244"/>
    <cellStyle name="40 % – Zvýraznění1 103 4 2" xfId="11664"/>
    <cellStyle name="40 % – Zvýraznění1 103 5" xfId="3245"/>
    <cellStyle name="40 % – Zvýraznění1 103 5 2" xfId="11665"/>
    <cellStyle name="40 % – Zvýraznění1 103 6" xfId="15751"/>
    <cellStyle name="40 % – Zvýraznění1 103 7" xfId="8216"/>
    <cellStyle name="40 % – Zvýraznění1 104" xfId="3246"/>
    <cellStyle name="40 % – Zvýraznění1 104 2" xfId="3247"/>
    <cellStyle name="40 % – Zvýraznění1 104 2 2" xfId="11666"/>
    <cellStyle name="40 % – Zvýraznění1 104 3" xfId="3248"/>
    <cellStyle name="40 % – Zvýraznění1 104 3 2" xfId="11667"/>
    <cellStyle name="40 % – Zvýraznění1 104 4" xfId="3249"/>
    <cellStyle name="40 % – Zvýraznění1 104 4 2" xfId="11668"/>
    <cellStyle name="40 % – Zvýraznění1 104 5" xfId="3250"/>
    <cellStyle name="40 % – Zvýraznění1 104 5 2" xfId="11669"/>
    <cellStyle name="40 % – Zvýraznění1 104 6" xfId="15752"/>
    <cellStyle name="40 % – Zvýraznění1 104 7" xfId="8217"/>
    <cellStyle name="40 % – Zvýraznění1 105" xfId="3251"/>
    <cellStyle name="40 % – Zvýraznění1 105 2" xfId="3252"/>
    <cellStyle name="40 % – Zvýraznění1 105 2 2" xfId="11670"/>
    <cellStyle name="40 % – Zvýraznění1 105 3" xfId="3253"/>
    <cellStyle name="40 % – Zvýraznění1 105 3 2" xfId="11671"/>
    <cellStyle name="40 % – Zvýraznění1 105 4" xfId="3254"/>
    <cellStyle name="40 % – Zvýraznění1 105 4 2" xfId="11672"/>
    <cellStyle name="40 % – Zvýraznění1 105 5" xfId="3255"/>
    <cellStyle name="40 % – Zvýraznění1 105 5 2" xfId="11673"/>
    <cellStyle name="40 % – Zvýraznění1 105 6" xfId="15753"/>
    <cellStyle name="40 % – Zvýraznění1 105 7" xfId="8218"/>
    <cellStyle name="40 % – Zvýraznění1 106" xfId="3256"/>
    <cellStyle name="40 % – Zvýraznění1 106 2" xfId="3257"/>
    <cellStyle name="40 % – Zvýraznění1 106 2 2" xfId="11674"/>
    <cellStyle name="40 % – Zvýraznění1 106 3" xfId="3258"/>
    <cellStyle name="40 % – Zvýraznění1 106 3 2" xfId="11675"/>
    <cellStyle name="40 % – Zvýraznění1 106 4" xfId="3259"/>
    <cellStyle name="40 % – Zvýraznění1 106 4 2" xfId="11676"/>
    <cellStyle name="40 % – Zvýraznění1 106 5" xfId="3260"/>
    <cellStyle name="40 % – Zvýraznění1 106 5 2" xfId="11677"/>
    <cellStyle name="40 % – Zvýraznění1 106 6" xfId="15754"/>
    <cellStyle name="40 % – Zvýraznění1 106 7" xfId="8219"/>
    <cellStyle name="40 % – Zvýraznění1 107" xfId="3261"/>
    <cellStyle name="40 % – Zvýraznění1 107 2" xfId="3262"/>
    <cellStyle name="40 % – Zvýraznění1 107 2 2" xfId="11678"/>
    <cellStyle name="40 % – Zvýraznění1 107 3" xfId="3263"/>
    <cellStyle name="40 % – Zvýraznění1 107 3 2" xfId="11679"/>
    <cellStyle name="40 % – Zvýraznění1 107 4" xfId="3264"/>
    <cellStyle name="40 % – Zvýraznění1 107 4 2" xfId="11680"/>
    <cellStyle name="40 % – Zvýraznění1 107 5" xfId="3265"/>
    <cellStyle name="40 % – Zvýraznění1 107 5 2" xfId="11681"/>
    <cellStyle name="40 % – Zvýraznění1 107 6" xfId="15755"/>
    <cellStyle name="40 % – Zvýraznění1 107 7" xfId="8220"/>
    <cellStyle name="40 % – Zvýraznění1 108" xfId="3266"/>
    <cellStyle name="40 % – Zvýraznění1 108 2" xfId="3267"/>
    <cellStyle name="40 % – Zvýraznění1 108 2 2" xfId="11682"/>
    <cellStyle name="40 % – Zvýraznění1 108 3" xfId="3268"/>
    <cellStyle name="40 % – Zvýraznění1 108 3 2" xfId="11683"/>
    <cellStyle name="40 % – Zvýraznění1 108 4" xfId="3269"/>
    <cellStyle name="40 % – Zvýraznění1 108 4 2" xfId="11684"/>
    <cellStyle name="40 % – Zvýraznění1 108 5" xfId="3270"/>
    <cellStyle name="40 % – Zvýraznění1 108 5 2" xfId="11685"/>
    <cellStyle name="40 % – Zvýraznění1 108 6" xfId="15756"/>
    <cellStyle name="40 % – Zvýraznění1 108 7" xfId="8221"/>
    <cellStyle name="40 % – Zvýraznění1 11" xfId="3271"/>
    <cellStyle name="40 % – Zvýraznění1 11 2" xfId="3272"/>
    <cellStyle name="40 % – Zvýraznění1 11 2 2" xfId="11686"/>
    <cellStyle name="40 % – Zvýraznění1 11 3" xfId="3273"/>
    <cellStyle name="40 % – Zvýraznění1 11 3 2" xfId="11687"/>
    <cellStyle name="40 % – Zvýraznění1 11 4" xfId="3274"/>
    <cellStyle name="40 % – Zvýraznění1 11 4 2" xfId="11688"/>
    <cellStyle name="40 % – Zvýraznění1 11 5" xfId="3275"/>
    <cellStyle name="40 % – Zvýraznění1 11 5 2" xfId="11689"/>
    <cellStyle name="40 % – Zvýraznění1 11 6" xfId="15757"/>
    <cellStyle name="40 % – Zvýraznění1 11 7" xfId="8222"/>
    <cellStyle name="40 % – Zvýraznění1 12" xfId="3276"/>
    <cellStyle name="40 % – Zvýraznění1 12 2" xfId="3277"/>
    <cellStyle name="40 % – Zvýraznění1 12 2 2" xfId="11690"/>
    <cellStyle name="40 % – Zvýraznění1 12 3" xfId="3278"/>
    <cellStyle name="40 % – Zvýraznění1 12 3 2" xfId="11691"/>
    <cellStyle name="40 % – Zvýraznění1 12 4" xfId="3279"/>
    <cellStyle name="40 % – Zvýraznění1 12 4 2" xfId="11692"/>
    <cellStyle name="40 % – Zvýraznění1 12 5" xfId="3280"/>
    <cellStyle name="40 % – Zvýraznění1 12 5 2" xfId="11693"/>
    <cellStyle name="40 % – Zvýraznění1 12 6" xfId="15758"/>
    <cellStyle name="40 % – Zvýraznění1 12 7" xfId="8223"/>
    <cellStyle name="40 % – Zvýraznění1 13" xfId="3281"/>
    <cellStyle name="40 % – Zvýraznění1 13 2" xfId="3282"/>
    <cellStyle name="40 % – Zvýraznění1 13 2 2" xfId="11694"/>
    <cellStyle name="40 % – Zvýraznění1 13 3" xfId="3283"/>
    <cellStyle name="40 % – Zvýraznění1 13 3 2" xfId="11695"/>
    <cellStyle name="40 % – Zvýraznění1 13 4" xfId="3284"/>
    <cellStyle name="40 % – Zvýraznění1 13 4 2" xfId="11696"/>
    <cellStyle name="40 % – Zvýraznění1 13 5" xfId="3285"/>
    <cellStyle name="40 % – Zvýraznění1 13 5 2" xfId="11697"/>
    <cellStyle name="40 % – Zvýraznění1 13 6" xfId="15759"/>
    <cellStyle name="40 % – Zvýraznění1 13 7" xfId="8224"/>
    <cellStyle name="40 % – Zvýraznění1 14" xfId="3286"/>
    <cellStyle name="40 % – Zvýraznění1 14 2" xfId="3287"/>
    <cellStyle name="40 % – Zvýraznění1 14 2 2" xfId="11698"/>
    <cellStyle name="40 % – Zvýraznění1 14 3" xfId="3288"/>
    <cellStyle name="40 % – Zvýraznění1 14 3 2" xfId="11699"/>
    <cellStyle name="40 % – Zvýraznění1 14 4" xfId="3289"/>
    <cellStyle name="40 % – Zvýraznění1 14 4 2" xfId="11700"/>
    <cellStyle name="40 % – Zvýraznění1 14 5" xfId="3290"/>
    <cellStyle name="40 % – Zvýraznění1 14 5 2" xfId="11701"/>
    <cellStyle name="40 % – Zvýraznění1 14 6" xfId="15760"/>
    <cellStyle name="40 % – Zvýraznění1 14 7" xfId="8225"/>
    <cellStyle name="40 % – Zvýraznění1 15" xfId="3291"/>
    <cellStyle name="40 % – Zvýraznění1 15 2" xfId="3292"/>
    <cellStyle name="40 % – Zvýraznění1 15 2 2" xfId="11702"/>
    <cellStyle name="40 % – Zvýraznění1 15 3" xfId="3293"/>
    <cellStyle name="40 % – Zvýraznění1 15 3 2" xfId="11703"/>
    <cellStyle name="40 % – Zvýraznění1 15 4" xfId="3294"/>
    <cellStyle name="40 % – Zvýraznění1 15 4 2" xfId="11704"/>
    <cellStyle name="40 % – Zvýraznění1 15 5" xfId="3295"/>
    <cellStyle name="40 % – Zvýraznění1 15 5 2" xfId="11705"/>
    <cellStyle name="40 % – Zvýraznění1 15 6" xfId="15761"/>
    <cellStyle name="40 % – Zvýraznění1 15 7" xfId="8226"/>
    <cellStyle name="40 % – Zvýraznění1 16" xfId="3296"/>
    <cellStyle name="40 % – Zvýraznění1 16 2" xfId="3297"/>
    <cellStyle name="40 % – Zvýraznění1 16 2 2" xfId="11706"/>
    <cellStyle name="40 % – Zvýraznění1 16 3" xfId="3298"/>
    <cellStyle name="40 % – Zvýraznění1 16 3 2" xfId="11707"/>
    <cellStyle name="40 % – Zvýraznění1 16 4" xfId="3299"/>
    <cellStyle name="40 % – Zvýraznění1 16 4 2" xfId="11708"/>
    <cellStyle name="40 % – Zvýraznění1 16 5" xfId="3300"/>
    <cellStyle name="40 % – Zvýraznění1 16 5 2" xfId="11709"/>
    <cellStyle name="40 % – Zvýraznění1 16 6" xfId="15762"/>
    <cellStyle name="40 % – Zvýraznění1 16 7" xfId="8227"/>
    <cellStyle name="40 % – Zvýraznění1 17" xfId="3301"/>
    <cellStyle name="40 % – Zvýraznění1 17 2" xfId="3302"/>
    <cellStyle name="40 % – Zvýraznění1 17 2 2" xfId="11710"/>
    <cellStyle name="40 % – Zvýraznění1 17 3" xfId="3303"/>
    <cellStyle name="40 % – Zvýraznění1 17 3 2" xfId="11711"/>
    <cellStyle name="40 % – Zvýraznění1 17 4" xfId="3304"/>
    <cellStyle name="40 % – Zvýraznění1 17 4 2" xfId="11712"/>
    <cellStyle name="40 % – Zvýraznění1 17 5" xfId="3305"/>
    <cellStyle name="40 % – Zvýraznění1 17 5 2" xfId="11713"/>
    <cellStyle name="40 % – Zvýraznění1 17 6" xfId="15763"/>
    <cellStyle name="40 % – Zvýraznění1 17 7" xfId="8228"/>
    <cellStyle name="40 % – Zvýraznění1 18" xfId="3306"/>
    <cellStyle name="40 % – Zvýraznění1 18 2" xfId="3307"/>
    <cellStyle name="40 % – Zvýraznění1 18 2 2" xfId="11714"/>
    <cellStyle name="40 % – Zvýraznění1 18 3" xfId="3308"/>
    <cellStyle name="40 % – Zvýraznění1 18 3 2" xfId="11715"/>
    <cellStyle name="40 % – Zvýraznění1 18 4" xfId="3309"/>
    <cellStyle name="40 % – Zvýraznění1 18 4 2" xfId="11716"/>
    <cellStyle name="40 % – Zvýraznění1 18 5" xfId="3310"/>
    <cellStyle name="40 % – Zvýraznění1 18 5 2" xfId="11717"/>
    <cellStyle name="40 % – Zvýraznění1 18 6" xfId="15764"/>
    <cellStyle name="40 % – Zvýraznění1 18 7" xfId="8229"/>
    <cellStyle name="40 % – Zvýraznění1 19" xfId="3311"/>
    <cellStyle name="40 % – Zvýraznění1 19 2" xfId="3312"/>
    <cellStyle name="40 % – Zvýraznění1 19 2 2" xfId="11718"/>
    <cellStyle name="40 % – Zvýraznění1 19 3" xfId="3313"/>
    <cellStyle name="40 % – Zvýraznění1 19 3 2" xfId="11719"/>
    <cellStyle name="40 % – Zvýraznění1 19 4" xfId="3314"/>
    <cellStyle name="40 % – Zvýraznění1 19 4 2" xfId="11720"/>
    <cellStyle name="40 % – Zvýraznění1 19 5" xfId="3315"/>
    <cellStyle name="40 % – Zvýraznění1 19 5 2" xfId="11721"/>
    <cellStyle name="40 % – Zvýraznění1 19 6" xfId="15765"/>
    <cellStyle name="40 % – Zvýraznění1 19 7" xfId="8230"/>
    <cellStyle name="40 % – Zvýraznění1 2" xfId="3316"/>
    <cellStyle name="40 % – Zvýraznění1 2 2" xfId="3317"/>
    <cellStyle name="40 % – Zvýraznění1 2 2 2" xfId="11722"/>
    <cellStyle name="40 % – Zvýraznění1 2 3" xfId="3318"/>
    <cellStyle name="40 % – Zvýraznění1 2 3 2" xfId="11723"/>
    <cellStyle name="40 % – Zvýraznění1 2 4" xfId="3319"/>
    <cellStyle name="40 % – Zvýraznění1 2 4 2" xfId="11724"/>
    <cellStyle name="40 % – Zvýraznění1 2 5" xfId="3320"/>
    <cellStyle name="40 % – Zvýraznění1 2 5 2" xfId="11725"/>
    <cellStyle name="40 % – Zvýraznění1 2 6" xfId="15766"/>
    <cellStyle name="40 % – Zvýraznění1 2 7" xfId="8231"/>
    <cellStyle name="40 % – Zvýraznění1 20" xfId="3321"/>
    <cellStyle name="40 % – Zvýraznění1 20 2" xfId="3322"/>
    <cellStyle name="40 % – Zvýraznění1 20 2 2" xfId="11726"/>
    <cellStyle name="40 % – Zvýraznění1 20 3" xfId="3323"/>
    <cellStyle name="40 % – Zvýraznění1 20 3 2" xfId="11727"/>
    <cellStyle name="40 % – Zvýraznění1 20 4" xfId="3324"/>
    <cellStyle name="40 % – Zvýraznění1 20 4 2" xfId="11728"/>
    <cellStyle name="40 % – Zvýraznění1 20 5" xfId="3325"/>
    <cellStyle name="40 % – Zvýraznění1 20 5 2" xfId="11729"/>
    <cellStyle name="40 % – Zvýraznění1 20 6" xfId="15767"/>
    <cellStyle name="40 % – Zvýraznění1 20 7" xfId="8232"/>
    <cellStyle name="40 % – Zvýraznění1 21" xfId="3326"/>
    <cellStyle name="40 % – Zvýraznění1 21 2" xfId="3327"/>
    <cellStyle name="40 % – Zvýraznění1 21 2 2" xfId="11730"/>
    <cellStyle name="40 % – Zvýraznění1 21 3" xfId="3328"/>
    <cellStyle name="40 % – Zvýraznění1 21 3 2" xfId="11731"/>
    <cellStyle name="40 % – Zvýraznění1 21 4" xfId="3329"/>
    <cellStyle name="40 % – Zvýraznění1 21 4 2" xfId="11732"/>
    <cellStyle name="40 % – Zvýraznění1 21 5" xfId="3330"/>
    <cellStyle name="40 % – Zvýraznění1 21 5 2" xfId="11733"/>
    <cellStyle name="40 % – Zvýraznění1 21 6" xfId="15768"/>
    <cellStyle name="40 % – Zvýraznění1 21 7" xfId="8233"/>
    <cellStyle name="40 % – Zvýraznění1 22" xfId="3331"/>
    <cellStyle name="40 % – Zvýraznění1 22 2" xfId="3332"/>
    <cellStyle name="40 % – Zvýraznění1 22 2 2" xfId="11734"/>
    <cellStyle name="40 % – Zvýraznění1 22 3" xfId="3333"/>
    <cellStyle name="40 % – Zvýraznění1 22 3 2" xfId="11735"/>
    <cellStyle name="40 % – Zvýraznění1 22 4" xfId="3334"/>
    <cellStyle name="40 % – Zvýraznění1 22 4 2" xfId="11736"/>
    <cellStyle name="40 % – Zvýraznění1 22 5" xfId="3335"/>
    <cellStyle name="40 % – Zvýraznění1 22 5 2" xfId="11737"/>
    <cellStyle name="40 % – Zvýraznění1 22 6" xfId="15769"/>
    <cellStyle name="40 % – Zvýraznění1 22 7" xfId="8234"/>
    <cellStyle name="40 % – Zvýraznění1 23" xfId="3336"/>
    <cellStyle name="40 % – Zvýraznění1 23 2" xfId="3337"/>
    <cellStyle name="40 % – Zvýraznění1 23 2 2" xfId="11738"/>
    <cellStyle name="40 % – Zvýraznění1 23 3" xfId="3338"/>
    <cellStyle name="40 % – Zvýraznění1 23 3 2" xfId="11739"/>
    <cellStyle name="40 % – Zvýraznění1 23 4" xfId="3339"/>
    <cellStyle name="40 % – Zvýraznění1 23 4 2" xfId="11740"/>
    <cellStyle name="40 % – Zvýraznění1 23 5" xfId="3340"/>
    <cellStyle name="40 % – Zvýraznění1 23 5 2" xfId="11741"/>
    <cellStyle name="40 % – Zvýraznění1 23 6" xfId="15770"/>
    <cellStyle name="40 % – Zvýraznění1 23 7" xfId="8235"/>
    <cellStyle name="40 % – Zvýraznění1 24" xfId="3341"/>
    <cellStyle name="40 % – Zvýraznění1 24 2" xfId="3342"/>
    <cellStyle name="40 % – Zvýraznění1 24 2 2" xfId="11742"/>
    <cellStyle name="40 % – Zvýraznění1 24 3" xfId="3343"/>
    <cellStyle name="40 % – Zvýraznění1 24 3 2" xfId="11743"/>
    <cellStyle name="40 % – Zvýraznění1 24 4" xfId="3344"/>
    <cellStyle name="40 % – Zvýraznění1 24 4 2" xfId="11744"/>
    <cellStyle name="40 % – Zvýraznění1 24 5" xfId="3345"/>
    <cellStyle name="40 % – Zvýraznění1 24 5 2" xfId="11745"/>
    <cellStyle name="40 % – Zvýraznění1 24 6" xfId="15771"/>
    <cellStyle name="40 % – Zvýraznění1 24 7" xfId="8236"/>
    <cellStyle name="40 % – Zvýraznění1 25" xfId="3346"/>
    <cellStyle name="40 % – Zvýraznění1 25 2" xfId="3347"/>
    <cellStyle name="40 % – Zvýraznění1 25 2 2" xfId="11746"/>
    <cellStyle name="40 % – Zvýraznění1 25 3" xfId="3348"/>
    <cellStyle name="40 % – Zvýraznění1 25 3 2" xfId="11747"/>
    <cellStyle name="40 % – Zvýraznění1 25 4" xfId="3349"/>
    <cellStyle name="40 % – Zvýraznění1 25 4 2" xfId="11748"/>
    <cellStyle name="40 % – Zvýraznění1 25 5" xfId="3350"/>
    <cellStyle name="40 % – Zvýraznění1 25 5 2" xfId="11749"/>
    <cellStyle name="40 % – Zvýraznění1 25 6" xfId="15772"/>
    <cellStyle name="40 % – Zvýraznění1 25 7" xfId="8237"/>
    <cellStyle name="40 % – Zvýraznění1 26" xfId="3351"/>
    <cellStyle name="40 % – Zvýraznění1 26 2" xfId="3352"/>
    <cellStyle name="40 % – Zvýraznění1 26 2 2" xfId="11750"/>
    <cellStyle name="40 % – Zvýraznění1 26 3" xfId="3353"/>
    <cellStyle name="40 % – Zvýraznění1 26 3 2" xfId="11751"/>
    <cellStyle name="40 % – Zvýraznění1 26 4" xfId="3354"/>
    <cellStyle name="40 % – Zvýraznění1 26 4 2" xfId="11752"/>
    <cellStyle name="40 % – Zvýraznění1 26 5" xfId="3355"/>
    <cellStyle name="40 % – Zvýraznění1 26 5 2" xfId="11753"/>
    <cellStyle name="40 % – Zvýraznění1 26 6" xfId="15773"/>
    <cellStyle name="40 % – Zvýraznění1 26 7" xfId="8238"/>
    <cellStyle name="40 % – Zvýraznění1 27" xfId="3356"/>
    <cellStyle name="40 % – Zvýraznění1 27 2" xfId="3357"/>
    <cellStyle name="40 % – Zvýraznění1 27 2 2" xfId="11754"/>
    <cellStyle name="40 % – Zvýraznění1 27 3" xfId="3358"/>
    <cellStyle name="40 % – Zvýraznění1 27 3 2" xfId="11755"/>
    <cellStyle name="40 % – Zvýraznění1 27 4" xfId="3359"/>
    <cellStyle name="40 % – Zvýraznění1 27 4 2" xfId="11756"/>
    <cellStyle name="40 % – Zvýraznění1 27 5" xfId="3360"/>
    <cellStyle name="40 % – Zvýraznění1 27 5 2" xfId="11757"/>
    <cellStyle name="40 % – Zvýraznění1 27 6" xfId="15774"/>
    <cellStyle name="40 % – Zvýraznění1 27 7" xfId="8239"/>
    <cellStyle name="40 % – Zvýraznění1 28" xfId="3361"/>
    <cellStyle name="40 % – Zvýraznění1 28 2" xfId="3362"/>
    <cellStyle name="40 % – Zvýraznění1 28 2 2" xfId="11758"/>
    <cellStyle name="40 % – Zvýraznění1 28 3" xfId="3363"/>
    <cellStyle name="40 % – Zvýraznění1 28 3 2" xfId="11759"/>
    <cellStyle name="40 % – Zvýraznění1 28 4" xfId="3364"/>
    <cellStyle name="40 % – Zvýraznění1 28 4 2" xfId="11760"/>
    <cellStyle name="40 % – Zvýraznění1 28 5" xfId="3365"/>
    <cellStyle name="40 % – Zvýraznění1 28 5 2" xfId="11761"/>
    <cellStyle name="40 % – Zvýraznění1 28 6" xfId="15775"/>
    <cellStyle name="40 % – Zvýraznění1 28 7" xfId="8240"/>
    <cellStyle name="40 % – Zvýraznění1 29" xfId="3366"/>
    <cellStyle name="40 % – Zvýraznění1 29 2" xfId="3367"/>
    <cellStyle name="40 % – Zvýraznění1 29 2 2" xfId="11762"/>
    <cellStyle name="40 % – Zvýraznění1 29 3" xfId="3368"/>
    <cellStyle name="40 % – Zvýraznění1 29 3 2" xfId="11763"/>
    <cellStyle name="40 % – Zvýraznění1 29 4" xfId="3369"/>
    <cellStyle name="40 % – Zvýraznění1 29 4 2" xfId="11764"/>
    <cellStyle name="40 % – Zvýraznění1 29 5" xfId="3370"/>
    <cellStyle name="40 % – Zvýraznění1 29 5 2" xfId="11765"/>
    <cellStyle name="40 % – Zvýraznění1 29 6" xfId="15776"/>
    <cellStyle name="40 % – Zvýraznění1 29 7" xfId="8241"/>
    <cellStyle name="40 % – Zvýraznění1 3" xfId="3371"/>
    <cellStyle name="40 % – Zvýraznění1 3 2" xfId="3372"/>
    <cellStyle name="40 % – Zvýraznění1 3 2 2" xfId="11766"/>
    <cellStyle name="40 % – Zvýraznění1 3 3" xfId="3373"/>
    <cellStyle name="40 % – Zvýraznění1 3 3 2" xfId="11767"/>
    <cellStyle name="40 % – Zvýraznění1 3 4" xfId="3374"/>
    <cellStyle name="40 % – Zvýraznění1 3 4 2" xfId="11768"/>
    <cellStyle name="40 % – Zvýraznění1 3 5" xfId="3375"/>
    <cellStyle name="40 % – Zvýraznění1 3 5 2" xfId="11769"/>
    <cellStyle name="40 % – Zvýraznění1 3 6" xfId="15777"/>
    <cellStyle name="40 % – Zvýraznění1 3 7" xfId="8242"/>
    <cellStyle name="40 % – Zvýraznění1 30" xfId="3376"/>
    <cellStyle name="40 % – Zvýraznění1 30 2" xfId="3377"/>
    <cellStyle name="40 % – Zvýraznění1 30 2 2" xfId="11770"/>
    <cellStyle name="40 % – Zvýraznění1 30 3" xfId="3378"/>
    <cellStyle name="40 % – Zvýraznění1 30 3 2" xfId="11771"/>
    <cellStyle name="40 % – Zvýraznění1 30 4" xfId="3379"/>
    <cellStyle name="40 % – Zvýraznění1 30 4 2" xfId="11772"/>
    <cellStyle name="40 % – Zvýraznění1 30 5" xfId="3380"/>
    <cellStyle name="40 % – Zvýraznění1 30 5 2" xfId="11773"/>
    <cellStyle name="40 % – Zvýraznění1 30 6" xfId="15778"/>
    <cellStyle name="40 % – Zvýraznění1 30 7" xfId="8243"/>
    <cellStyle name="40 % – Zvýraznění1 31" xfId="3381"/>
    <cellStyle name="40 % – Zvýraznění1 31 2" xfId="3382"/>
    <cellStyle name="40 % – Zvýraznění1 31 2 2" xfId="11774"/>
    <cellStyle name="40 % – Zvýraznění1 31 3" xfId="3383"/>
    <cellStyle name="40 % – Zvýraznění1 31 3 2" xfId="11775"/>
    <cellStyle name="40 % – Zvýraznění1 31 4" xfId="3384"/>
    <cellStyle name="40 % – Zvýraznění1 31 4 2" xfId="11776"/>
    <cellStyle name="40 % – Zvýraznění1 31 5" xfId="3385"/>
    <cellStyle name="40 % – Zvýraznění1 31 5 2" xfId="11777"/>
    <cellStyle name="40 % – Zvýraznění1 31 6" xfId="15779"/>
    <cellStyle name="40 % – Zvýraznění1 31 7" xfId="8244"/>
    <cellStyle name="40 % – Zvýraznění1 32" xfId="3386"/>
    <cellStyle name="40 % – Zvýraznění1 32 2" xfId="3387"/>
    <cellStyle name="40 % – Zvýraznění1 32 2 2" xfId="11778"/>
    <cellStyle name="40 % – Zvýraznění1 32 3" xfId="3388"/>
    <cellStyle name="40 % – Zvýraznění1 32 3 2" xfId="11779"/>
    <cellStyle name="40 % – Zvýraznění1 32 4" xfId="3389"/>
    <cellStyle name="40 % – Zvýraznění1 32 4 2" xfId="11780"/>
    <cellStyle name="40 % – Zvýraznění1 32 5" xfId="3390"/>
    <cellStyle name="40 % – Zvýraznění1 32 5 2" xfId="11781"/>
    <cellStyle name="40 % – Zvýraznění1 32 6" xfId="15780"/>
    <cellStyle name="40 % – Zvýraznění1 32 7" xfId="8245"/>
    <cellStyle name="40 % – Zvýraznění1 33" xfId="3391"/>
    <cellStyle name="40 % – Zvýraznění1 33 2" xfId="3392"/>
    <cellStyle name="40 % – Zvýraznění1 33 2 2" xfId="11782"/>
    <cellStyle name="40 % – Zvýraznění1 33 3" xfId="3393"/>
    <cellStyle name="40 % – Zvýraznění1 33 3 2" xfId="11783"/>
    <cellStyle name="40 % – Zvýraznění1 33 4" xfId="3394"/>
    <cellStyle name="40 % – Zvýraznění1 33 4 2" xfId="11784"/>
    <cellStyle name="40 % – Zvýraznění1 33 5" xfId="3395"/>
    <cellStyle name="40 % – Zvýraznění1 33 5 2" xfId="11785"/>
    <cellStyle name="40 % – Zvýraznění1 33 6" xfId="15781"/>
    <cellStyle name="40 % – Zvýraznění1 33 7" xfId="8246"/>
    <cellStyle name="40 % – Zvýraznění1 34" xfId="3396"/>
    <cellStyle name="40 % – Zvýraznění1 34 2" xfId="3397"/>
    <cellStyle name="40 % – Zvýraznění1 34 2 2" xfId="11786"/>
    <cellStyle name="40 % – Zvýraznění1 34 3" xfId="3398"/>
    <cellStyle name="40 % – Zvýraznění1 34 3 2" xfId="11787"/>
    <cellStyle name="40 % – Zvýraznění1 34 4" xfId="3399"/>
    <cellStyle name="40 % – Zvýraznění1 34 4 2" xfId="11788"/>
    <cellStyle name="40 % – Zvýraznění1 34 5" xfId="3400"/>
    <cellStyle name="40 % – Zvýraznění1 34 5 2" xfId="11789"/>
    <cellStyle name="40 % – Zvýraznění1 34 6" xfId="15782"/>
    <cellStyle name="40 % – Zvýraznění1 34 7" xfId="8247"/>
    <cellStyle name="40 % – Zvýraznění1 35" xfId="3401"/>
    <cellStyle name="40 % – Zvýraznění1 35 2" xfId="3402"/>
    <cellStyle name="40 % – Zvýraznění1 35 2 2" xfId="11790"/>
    <cellStyle name="40 % – Zvýraznění1 35 3" xfId="3403"/>
    <cellStyle name="40 % – Zvýraznění1 35 3 2" xfId="11791"/>
    <cellStyle name="40 % – Zvýraznění1 35 4" xfId="3404"/>
    <cellStyle name="40 % – Zvýraznění1 35 4 2" xfId="11792"/>
    <cellStyle name="40 % – Zvýraznění1 35 5" xfId="3405"/>
    <cellStyle name="40 % – Zvýraznění1 35 5 2" xfId="11793"/>
    <cellStyle name="40 % – Zvýraznění1 35 6" xfId="15783"/>
    <cellStyle name="40 % – Zvýraznění1 35 7" xfId="8248"/>
    <cellStyle name="40 % – Zvýraznění1 36" xfId="3406"/>
    <cellStyle name="40 % – Zvýraznění1 36 2" xfId="3407"/>
    <cellStyle name="40 % – Zvýraznění1 36 2 2" xfId="11794"/>
    <cellStyle name="40 % – Zvýraznění1 36 3" xfId="3408"/>
    <cellStyle name="40 % – Zvýraznění1 36 3 2" xfId="11795"/>
    <cellStyle name="40 % – Zvýraznění1 36 4" xfId="3409"/>
    <cellStyle name="40 % – Zvýraznění1 36 4 2" xfId="11796"/>
    <cellStyle name="40 % – Zvýraznění1 36 5" xfId="3410"/>
    <cellStyle name="40 % – Zvýraznění1 36 5 2" xfId="11797"/>
    <cellStyle name="40 % – Zvýraznění1 36 6" xfId="15784"/>
    <cellStyle name="40 % – Zvýraznění1 36 7" xfId="8249"/>
    <cellStyle name="40 % – Zvýraznění1 37" xfId="3411"/>
    <cellStyle name="40 % – Zvýraznění1 37 2" xfId="3412"/>
    <cellStyle name="40 % – Zvýraznění1 37 2 2" xfId="11798"/>
    <cellStyle name="40 % – Zvýraznění1 37 3" xfId="3413"/>
    <cellStyle name="40 % – Zvýraznění1 37 3 2" xfId="11799"/>
    <cellStyle name="40 % – Zvýraznění1 37 4" xfId="3414"/>
    <cellStyle name="40 % – Zvýraznění1 37 4 2" xfId="11800"/>
    <cellStyle name="40 % – Zvýraznění1 37 5" xfId="3415"/>
    <cellStyle name="40 % – Zvýraznění1 37 5 2" xfId="11801"/>
    <cellStyle name="40 % – Zvýraznění1 37 6" xfId="15785"/>
    <cellStyle name="40 % – Zvýraznění1 37 7" xfId="8250"/>
    <cellStyle name="40 % – Zvýraznění1 38" xfId="3416"/>
    <cellStyle name="40 % – Zvýraznění1 38 2" xfId="3417"/>
    <cellStyle name="40 % – Zvýraznění1 38 2 2" xfId="11802"/>
    <cellStyle name="40 % – Zvýraznění1 38 3" xfId="3418"/>
    <cellStyle name="40 % – Zvýraznění1 38 3 2" xfId="11803"/>
    <cellStyle name="40 % – Zvýraznění1 38 4" xfId="3419"/>
    <cellStyle name="40 % – Zvýraznění1 38 4 2" xfId="11804"/>
    <cellStyle name="40 % – Zvýraznění1 38 5" xfId="3420"/>
    <cellStyle name="40 % – Zvýraznění1 38 5 2" xfId="11805"/>
    <cellStyle name="40 % – Zvýraznění1 38 6" xfId="15786"/>
    <cellStyle name="40 % – Zvýraznění1 38 7" xfId="8251"/>
    <cellStyle name="40 % – Zvýraznění1 39" xfId="3421"/>
    <cellStyle name="40 % – Zvýraznění1 39 2" xfId="3422"/>
    <cellStyle name="40 % – Zvýraznění1 39 2 2" xfId="11806"/>
    <cellStyle name="40 % – Zvýraznění1 39 3" xfId="3423"/>
    <cellStyle name="40 % – Zvýraznění1 39 3 2" xfId="11807"/>
    <cellStyle name="40 % – Zvýraznění1 39 4" xfId="3424"/>
    <cellStyle name="40 % – Zvýraznění1 39 4 2" xfId="11808"/>
    <cellStyle name="40 % – Zvýraznění1 39 5" xfId="3425"/>
    <cellStyle name="40 % – Zvýraznění1 39 5 2" xfId="11809"/>
    <cellStyle name="40 % – Zvýraznění1 39 6" xfId="15787"/>
    <cellStyle name="40 % – Zvýraznění1 39 7" xfId="8252"/>
    <cellStyle name="40 % – Zvýraznění1 4" xfId="3426"/>
    <cellStyle name="40 % – Zvýraznění1 4 2" xfId="3427"/>
    <cellStyle name="40 % – Zvýraznění1 4 2 2" xfId="11810"/>
    <cellStyle name="40 % – Zvýraznění1 4 3" xfId="3428"/>
    <cellStyle name="40 % – Zvýraznění1 4 3 2" xfId="11811"/>
    <cellStyle name="40 % – Zvýraznění1 4 4" xfId="3429"/>
    <cellStyle name="40 % – Zvýraznění1 4 4 2" xfId="11812"/>
    <cellStyle name="40 % – Zvýraznění1 4 5" xfId="3430"/>
    <cellStyle name="40 % – Zvýraznění1 4 5 2" xfId="11813"/>
    <cellStyle name="40 % – Zvýraznění1 4 6" xfId="15788"/>
    <cellStyle name="40 % – Zvýraznění1 4 7" xfId="8253"/>
    <cellStyle name="40 % – Zvýraznění1 40" xfId="3431"/>
    <cellStyle name="40 % – Zvýraznění1 40 2" xfId="3432"/>
    <cellStyle name="40 % – Zvýraznění1 40 2 2" xfId="11814"/>
    <cellStyle name="40 % – Zvýraznění1 40 3" xfId="3433"/>
    <cellStyle name="40 % – Zvýraznění1 40 3 2" xfId="11815"/>
    <cellStyle name="40 % – Zvýraznění1 40 4" xfId="3434"/>
    <cellStyle name="40 % – Zvýraznění1 40 4 2" xfId="11816"/>
    <cellStyle name="40 % – Zvýraznění1 40 5" xfId="3435"/>
    <cellStyle name="40 % – Zvýraznění1 40 5 2" xfId="11817"/>
    <cellStyle name="40 % – Zvýraznění1 40 6" xfId="15789"/>
    <cellStyle name="40 % – Zvýraznění1 40 7" xfId="8254"/>
    <cellStyle name="40 % – Zvýraznění1 41" xfId="3436"/>
    <cellStyle name="40 % – Zvýraznění1 41 2" xfId="3437"/>
    <cellStyle name="40 % – Zvýraznění1 41 2 2" xfId="11818"/>
    <cellStyle name="40 % – Zvýraznění1 41 3" xfId="3438"/>
    <cellStyle name="40 % – Zvýraznění1 41 3 2" xfId="11819"/>
    <cellStyle name="40 % – Zvýraznění1 41 4" xfId="3439"/>
    <cellStyle name="40 % – Zvýraznění1 41 4 2" xfId="11820"/>
    <cellStyle name="40 % – Zvýraznění1 41 5" xfId="3440"/>
    <cellStyle name="40 % – Zvýraznění1 41 5 2" xfId="11821"/>
    <cellStyle name="40 % – Zvýraznění1 41 6" xfId="15790"/>
    <cellStyle name="40 % – Zvýraznění1 41 7" xfId="8255"/>
    <cellStyle name="40 % – Zvýraznění1 42" xfId="3441"/>
    <cellStyle name="40 % – Zvýraznění1 42 2" xfId="3442"/>
    <cellStyle name="40 % – Zvýraznění1 42 2 2" xfId="11822"/>
    <cellStyle name="40 % – Zvýraznění1 42 3" xfId="3443"/>
    <cellStyle name="40 % – Zvýraznění1 42 3 2" xfId="11823"/>
    <cellStyle name="40 % – Zvýraznění1 42 4" xfId="3444"/>
    <cellStyle name="40 % – Zvýraznění1 42 4 2" xfId="11824"/>
    <cellStyle name="40 % – Zvýraznění1 42 5" xfId="3445"/>
    <cellStyle name="40 % – Zvýraznění1 42 5 2" xfId="11825"/>
    <cellStyle name="40 % – Zvýraznění1 42 6" xfId="15791"/>
    <cellStyle name="40 % – Zvýraznění1 42 7" xfId="8256"/>
    <cellStyle name="40 % – Zvýraznění1 43" xfId="3446"/>
    <cellStyle name="40 % – Zvýraznění1 43 2" xfId="3447"/>
    <cellStyle name="40 % – Zvýraznění1 43 2 2" xfId="11826"/>
    <cellStyle name="40 % – Zvýraznění1 43 3" xfId="3448"/>
    <cellStyle name="40 % – Zvýraznění1 43 3 2" xfId="11827"/>
    <cellStyle name="40 % – Zvýraznění1 43 4" xfId="3449"/>
    <cellStyle name="40 % – Zvýraznění1 43 4 2" xfId="11828"/>
    <cellStyle name="40 % – Zvýraznění1 43 5" xfId="3450"/>
    <cellStyle name="40 % – Zvýraznění1 43 5 2" xfId="11829"/>
    <cellStyle name="40 % – Zvýraznění1 43 6" xfId="15792"/>
    <cellStyle name="40 % – Zvýraznění1 43 7" xfId="8257"/>
    <cellStyle name="40 % – Zvýraznění1 44" xfId="3451"/>
    <cellStyle name="40 % – Zvýraznění1 44 2" xfId="3452"/>
    <cellStyle name="40 % – Zvýraznění1 44 2 2" xfId="11830"/>
    <cellStyle name="40 % – Zvýraznění1 44 3" xfId="3453"/>
    <cellStyle name="40 % – Zvýraznění1 44 3 2" xfId="11831"/>
    <cellStyle name="40 % – Zvýraznění1 44 4" xfId="3454"/>
    <cellStyle name="40 % – Zvýraznění1 44 4 2" xfId="11832"/>
    <cellStyle name="40 % – Zvýraznění1 44 5" xfId="3455"/>
    <cellStyle name="40 % – Zvýraznění1 44 5 2" xfId="11833"/>
    <cellStyle name="40 % – Zvýraznění1 44 6" xfId="15793"/>
    <cellStyle name="40 % – Zvýraznění1 44 7" xfId="8258"/>
    <cellStyle name="40 % – Zvýraznění1 45" xfId="3456"/>
    <cellStyle name="40 % – Zvýraznění1 45 2" xfId="3457"/>
    <cellStyle name="40 % – Zvýraznění1 45 2 2" xfId="11834"/>
    <cellStyle name="40 % – Zvýraznění1 45 3" xfId="3458"/>
    <cellStyle name="40 % – Zvýraznění1 45 3 2" xfId="11835"/>
    <cellStyle name="40 % – Zvýraznění1 45 4" xfId="3459"/>
    <cellStyle name="40 % – Zvýraznění1 45 4 2" xfId="11836"/>
    <cellStyle name="40 % – Zvýraznění1 45 5" xfId="3460"/>
    <cellStyle name="40 % – Zvýraznění1 45 5 2" xfId="11837"/>
    <cellStyle name="40 % – Zvýraznění1 45 6" xfId="15794"/>
    <cellStyle name="40 % – Zvýraznění1 45 7" xfId="8259"/>
    <cellStyle name="40 % – Zvýraznění1 46" xfId="3461"/>
    <cellStyle name="40 % – Zvýraznění1 46 2" xfId="3462"/>
    <cellStyle name="40 % – Zvýraznění1 46 2 2" xfId="11838"/>
    <cellStyle name="40 % – Zvýraznění1 46 3" xfId="3463"/>
    <cellStyle name="40 % – Zvýraznění1 46 3 2" xfId="11839"/>
    <cellStyle name="40 % – Zvýraznění1 46 4" xfId="3464"/>
    <cellStyle name="40 % – Zvýraznění1 46 4 2" xfId="11840"/>
    <cellStyle name="40 % – Zvýraznění1 46 5" xfId="3465"/>
    <cellStyle name="40 % – Zvýraznění1 46 5 2" xfId="11841"/>
    <cellStyle name="40 % – Zvýraznění1 46 6" xfId="15795"/>
    <cellStyle name="40 % – Zvýraznění1 46 7" xfId="8260"/>
    <cellStyle name="40 % – Zvýraznění1 47" xfId="3466"/>
    <cellStyle name="40 % – Zvýraznění1 47 2" xfId="3467"/>
    <cellStyle name="40 % – Zvýraznění1 47 2 2" xfId="11842"/>
    <cellStyle name="40 % – Zvýraznění1 47 3" xfId="3468"/>
    <cellStyle name="40 % – Zvýraznění1 47 3 2" xfId="11843"/>
    <cellStyle name="40 % – Zvýraznění1 47 4" xfId="3469"/>
    <cellStyle name="40 % – Zvýraznění1 47 4 2" xfId="11844"/>
    <cellStyle name="40 % – Zvýraznění1 47 5" xfId="3470"/>
    <cellStyle name="40 % – Zvýraznění1 47 5 2" xfId="11845"/>
    <cellStyle name="40 % – Zvýraznění1 47 6" xfId="15796"/>
    <cellStyle name="40 % – Zvýraznění1 47 7" xfId="8261"/>
    <cellStyle name="40 % – Zvýraznění1 48" xfId="3471"/>
    <cellStyle name="40 % – Zvýraznění1 48 2" xfId="3472"/>
    <cellStyle name="40 % – Zvýraznění1 48 2 2" xfId="11846"/>
    <cellStyle name="40 % – Zvýraznění1 48 3" xfId="3473"/>
    <cellStyle name="40 % – Zvýraznění1 48 3 2" xfId="11847"/>
    <cellStyle name="40 % – Zvýraznění1 48 4" xfId="3474"/>
    <cellStyle name="40 % – Zvýraznění1 48 4 2" xfId="11848"/>
    <cellStyle name="40 % – Zvýraznění1 48 5" xfId="3475"/>
    <cellStyle name="40 % – Zvýraznění1 48 5 2" xfId="11849"/>
    <cellStyle name="40 % – Zvýraznění1 48 6" xfId="15797"/>
    <cellStyle name="40 % – Zvýraznění1 48 7" xfId="8262"/>
    <cellStyle name="40 % – Zvýraznění1 49" xfId="3476"/>
    <cellStyle name="40 % – Zvýraznění1 49 2" xfId="3477"/>
    <cellStyle name="40 % – Zvýraznění1 49 2 2" xfId="11850"/>
    <cellStyle name="40 % – Zvýraznění1 49 3" xfId="3478"/>
    <cellStyle name="40 % – Zvýraznění1 49 3 2" xfId="11851"/>
    <cellStyle name="40 % – Zvýraznění1 49 4" xfId="3479"/>
    <cellStyle name="40 % – Zvýraznění1 49 4 2" xfId="11852"/>
    <cellStyle name="40 % – Zvýraznění1 49 5" xfId="3480"/>
    <cellStyle name="40 % – Zvýraznění1 49 5 2" xfId="11853"/>
    <cellStyle name="40 % – Zvýraznění1 49 6" xfId="15798"/>
    <cellStyle name="40 % – Zvýraznění1 49 7" xfId="8263"/>
    <cellStyle name="40 % – Zvýraznění1 5" xfId="3481"/>
    <cellStyle name="40 % – Zvýraznění1 5 2" xfId="3482"/>
    <cellStyle name="40 % – Zvýraznění1 5 2 2" xfId="11854"/>
    <cellStyle name="40 % – Zvýraznění1 5 3" xfId="3483"/>
    <cellStyle name="40 % – Zvýraznění1 5 3 2" xfId="11855"/>
    <cellStyle name="40 % – Zvýraznění1 5 4" xfId="3484"/>
    <cellStyle name="40 % – Zvýraznění1 5 4 2" xfId="11856"/>
    <cellStyle name="40 % – Zvýraznění1 5 5" xfId="3485"/>
    <cellStyle name="40 % – Zvýraznění1 5 5 2" xfId="11857"/>
    <cellStyle name="40 % – Zvýraznění1 5 6" xfId="15799"/>
    <cellStyle name="40 % – Zvýraznění1 5 7" xfId="8264"/>
    <cellStyle name="40 % – Zvýraznění1 50" xfId="3486"/>
    <cellStyle name="40 % – Zvýraznění1 50 2" xfId="3487"/>
    <cellStyle name="40 % – Zvýraznění1 50 2 2" xfId="11858"/>
    <cellStyle name="40 % – Zvýraznění1 50 3" xfId="3488"/>
    <cellStyle name="40 % – Zvýraznění1 50 3 2" xfId="11859"/>
    <cellStyle name="40 % – Zvýraznění1 50 4" xfId="3489"/>
    <cellStyle name="40 % – Zvýraznění1 50 4 2" xfId="11860"/>
    <cellStyle name="40 % – Zvýraznění1 50 5" xfId="3490"/>
    <cellStyle name="40 % – Zvýraznění1 50 5 2" xfId="11861"/>
    <cellStyle name="40 % – Zvýraznění1 50 6" xfId="15800"/>
    <cellStyle name="40 % – Zvýraznění1 50 7" xfId="8265"/>
    <cellStyle name="40 % – Zvýraznění1 51" xfId="3491"/>
    <cellStyle name="40 % – Zvýraznění1 51 2" xfId="3492"/>
    <cellStyle name="40 % – Zvýraznění1 51 2 2" xfId="11862"/>
    <cellStyle name="40 % – Zvýraznění1 51 3" xfId="3493"/>
    <cellStyle name="40 % – Zvýraznění1 51 3 2" xfId="11863"/>
    <cellStyle name="40 % – Zvýraznění1 51 4" xfId="3494"/>
    <cellStyle name="40 % – Zvýraznění1 51 4 2" xfId="11864"/>
    <cellStyle name="40 % – Zvýraznění1 51 5" xfId="3495"/>
    <cellStyle name="40 % – Zvýraznění1 51 5 2" xfId="11865"/>
    <cellStyle name="40 % – Zvýraznění1 51 6" xfId="15801"/>
    <cellStyle name="40 % – Zvýraznění1 51 7" xfId="8266"/>
    <cellStyle name="40 % – Zvýraznění1 52" xfId="3496"/>
    <cellStyle name="40 % – Zvýraznění1 52 2" xfId="3497"/>
    <cellStyle name="40 % – Zvýraznění1 52 2 2" xfId="11866"/>
    <cellStyle name="40 % – Zvýraznění1 52 3" xfId="3498"/>
    <cellStyle name="40 % – Zvýraznění1 52 3 2" xfId="11867"/>
    <cellStyle name="40 % – Zvýraznění1 52 4" xfId="3499"/>
    <cellStyle name="40 % – Zvýraznění1 52 4 2" xfId="11868"/>
    <cellStyle name="40 % – Zvýraznění1 52 5" xfId="3500"/>
    <cellStyle name="40 % – Zvýraznění1 52 5 2" xfId="11869"/>
    <cellStyle name="40 % – Zvýraznění1 52 6" xfId="15802"/>
    <cellStyle name="40 % – Zvýraznění1 52 7" xfId="8267"/>
    <cellStyle name="40 % – Zvýraznění1 53" xfId="3501"/>
    <cellStyle name="40 % – Zvýraznění1 53 2" xfId="3502"/>
    <cellStyle name="40 % – Zvýraznění1 53 2 2" xfId="11870"/>
    <cellStyle name="40 % – Zvýraznění1 53 3" xfId="3503"/>
    <cellStyle name="40 % – Zvýraznění1 53 3 2" xfId="11871"/>
    <cellStyle name="40 % – Zvýraznění1 53 4" xfId="3504"/>
    <cellStyle name="40 % – Zvýraznění1 53 4 2" xfId="11872"/>
    <cellStyle name="40 % – Zvýraznění1 53 5" xfId="3505"/>
    <cellStyle name="40 % – Zvýraznění1 53 5 2" xfId="11873"/>
    <cellStyle name="40 % – Zvýraznění1 53 6" xfId="15803"/>
    <cellStyle name="40 % – Zvýraznění1 53 7" xfId="8268"/>
    <cellStyle name="40 % – Zvýraznění1 54" xfId="3506"/>
    <cellStyle name="40 % – Zvýraznění1 54 2" xfId="3507"/>
    <cellStyle name="40 % – Zvýraznění1 54 2 2" xfId="11874"/>
    <cellStyle name="40 % – Zvýraznění1 54 3" xfId="3508"/>
    <cellStyle name="40 % – Zvýraznění1 54 3 2" xfId="11875"/>
    <cellStyle name="40 % – Zvýraznění1 54 4" xfId="3509"/>
    <cellStyle name="40 % – Zvýraznění1 54 4 2" xfId="11876"/>
    <cellStyle name="40 % – Zvýraznění1 54 5" xfId="3510"/>
    <cellStyle name="40 % – Zvýraznění1 54 5 2" xfId="11877"/>
    <cellStyle name="40 % – Zvýraznění1 54 6" xfId="15804"/>
    <cellStyle name="40 % – Zvýraznění1 54 7" xfId="8269"/>
    <cellStyle name="40 % – Zvýraznění1 55" xfId="3511"/>
    <cellStyle name="40 % – Zvýraznění1 55 2" xfId="3512"/>
    <cellStyle name="40 % – Zvýraznění1 55 2 2" xfId="11878"/>
    <cellStyle name="40 % – Zvýraznění1 55 3" xfId="3513"/>
    <cellStyle name="40 % – Zvýraznění1 55 3 2" xfId="11879"/>
    <cellStyle name="40 % – Zvýraznění1 55 4" xfId="3514"/>
    <cellStyle name="40 % – Zvýraznění1 55 4 2" xfId="11880"/>
    <cellStyle name="40 % – Zvýraznění1 55 5" xfId="3515"/>
    <cellStyle name="40 % – Zvýraznění1 55 5 2" xfId="11881"/>
    <cellStyle name="40 % – Zvýraznění1 55 6" xfId="15805"/>
    <cellStyle name="40 % – Zvýraznění1 55 7" xfId="8270"/>
    <cellStyle name="40 % – Zvýraznění1 56" xfId="3516"/>
    <cellStyle name="40 % – Zvýraznění1 56 2" xfId="3517"/>
    <cellStyle name="40 % – Zvýraznění1 56 2 2" xfId="11882"/>
    <cellStyle name="40 % – Zvýraznění1 56 3" xfId="3518"/>
    <cellStyle name="40 % – Zvýraznění1 56 3 2" xfId="11883"/>
    <cellStyle name="40 % – Zvýraznění1 56 4" xfId="3519"/>
    <cellStyle name="40 % – Zvýraznění1 56 4 2" xfId="11884"/>
    <cellStyle name="40 % – Zvýraznění1 56 5" xfId="3520"/>
    <cellStyle name="40 % – Zvýraznění1 56 5 2" xfId="11885"/>
    <cellStyle name="40 % – Zvýraznění1 56 6" xfId="15806"/>
    <cellStyle name="40 % – Zvýraznění1 56 7" xfId="8271"/>
    <cellStyle name="40 % – Zvýraznění1 57" xfId="3521"/>
    <cellStyle name="40 % – Zvýraznění1 57 2" xfId="3522"/>
    <cellStyle name="40 % – Zvýraznění1 57 2 2" xfId="11886"/>
    <cellStyle name="40 % – Zvýraznění1 57 3" xfId="3523"/>
    <cellStyle name="40 % – Zvýraznění1 57 3 2" xfId="11887"/>
    <cellStyle name="40 % – Zvýraznění1 57 4" xfId="3524"/>
    <cellStyle name="40 % – Zvýraznění1 57 4 2" xfId="11888"/>
    <cellStyle name="40 % – Zvýraznění1 57 5" xfId="3525"/>
    <cellStyle name="40 % – Zvýraznění1 57 5 2" xfId="11889"/>
    <cellStyle name="40 % – Zvýraznění1 57 6" xfId="15807"/>
    <cellStyle name="40 % – Zvýraznění1 57 7" xfId="8272"/>
    <cellStyle name="40 % – Zvýraznění1 58" xfId="3526"/>
    <cellStyle name="40 % – Zvýraznění1 58 2" xfId="3527"/>
    <cellStyle name="40 % – Zvýraznění1 58 2 2" xfId="11890"/>
    <cellStyle name="40 % – Zvýraznění1 58 3" xfId="3528"/>
    <cellStyle name="40 % – Zvýraznění1 58 3 2" xfId="11891"/>
    <cellStyle name="40 % – Zvýraznění1 58 4" xfId="3529"/>
    <cellStyle name="40 % – Zvýraznění1 58 4 2" xfId="11892"/>
    <cellStyle name="40 % – Zvýraznění1 58 5" xfId="3530"/>
    <cellStyle name="40 % – Zvýraznění1 58 5 2" xfId="11893"/>
    <cellStyle name="40 % – Zvýraznění1 58 6" xfId="15808"/>
    <cellStyle name="40 % – Zvýraznění1 58 7" xfId="8273"/>
    <cellStyle name="40 % – Zvýraznění1 59" xfId="3531"/>
    <cellStyle name="40 % – Zvýraznění1 59 2" xfId="3532"/>
    <cellStyle name="40 % – Zvýraznění1 59 2 2" xfId="11894"/>
    <cellStyle name="40 % – Zvýraznění1 59 3" xfId="3533"/>
    <cellStyle name="40 % – Zvýraznění1 59 3 2" xfId="11895"/>
    <cellStyle name="40 % – Zvýraznění1 59 4" xfId="3534"/>
    <cellStyle name="40 % – Zvýraznění1 59 4 2" xfId="11896"/>
    <cellStyle name="40 % – Zvýraznění1 59 5" xfId="3535"/>
    <cellStyle name="40 % – Zvýraznění1 59 5 2" xfId="11897"/>
    <cellStyle name="40 % – Zvýraznění1 59 6" xfId="15809"/>
    <cellStyle name="40 % – Zvýraznění1 59 7" xfId="8274"/>
    <cellStyle name="40 % – Zvýraznění1 6" xfId="3536"/>
    <cellStyle name="40 % – Zvýraznění1 6 2" xfId="3537"/>
    <cellStyle name="40 % – Zvýraznění1 6 2 2" xfId="11898"/>
    <cellStyle name="40 % – Zvýraznění1 6 3" xfId="3538"/>
    <cellStyle name="40 % – Zvýraznění1 6 3 2" xfId="11899"/>
    <cellStyle name="40 % – Zvýraznění1 6 4" xfId="3539"/>
    <cellStyle name="40 % – Zvýraznění1 6 4 2" xfId="11900"/>
    <cellStyle name="40 % – Zvýraznění1 6 5" xfId="3540"/>
    <cellStyle name="40 % – Zvýraznění1 6 5 2" xfId="11901"/>
    <cellStyle name="40 % – Zvýraznění1 6 6" xfId="15810"/>
    <cellStyle name="40 % – Zvýraznění1 6 7" xfId="8275"/>
    <cellStyle name="40 % – Zvýraznění1 60" xfId="3541"/>
    <cellStyle name="40 % – Zvýraznění1 60 2" xfId="3542"/>
    <cellStyle name="40 % – Zvýraznění1 60 2 2" xfId="11902"/>
    <cellStyle name="40 % – Zvýraznění1 60 3" xfId="3543"/>
    <cellStyle name="40 % – Zvýraznění1 60 3 2" xfId="11903"/>
    <cellStyle name="40 % – Zvýraznění1 60 4" xfId="3544"/>
    <cellStyle name="40 % – Zvýraznění1 60 4 2" xfId="11904"/>
    <cellStyle name="40 % – Zvýraznění1 60 5" xfId="3545"/>
    <cellStyle name="40 % – Zvýraznění1 60 5 2" xfId="11905"/>
    <cellStyle name="40 % – Zvýraznění1 60 6" xfId="15811"/>
    <cellStyle name="40 % – Zvýraznění1 60 7" xfId="8276"/>
    <cellStyle name="40 % – Zvýraznění1 61" xfId="3546"/>
    <cellStyle name="40 % – Zvýraznění1 61 2" xfId="3547"/>
    <cellStyle name="40 % – Zvýraznění1 61 2 2" xfId="11906"/>
    <cellStyle name="40 % – Zvýraznění1 61 3" xfId="3548"/>
    <cellStyle name="40 % – Zvýraznění1 61 3 2" xfId="11907"/>
    <cellStyle name="40 % – Zvýraznění1 61 4" xfId="3549"/>
    <cellStyle name="40 % – Zvýraznění1 61 4 2" xfId="11908"/>
    <cellStyle name="40 % – Zvýraznění1 61 5" xfId="3550"/>
    <cellStyle name="40 % – Zvýraznění1 61 5 2" xfId="11909"/>
    <cellStyle name="40 % – Zvýraznění1 61 6" xfId="15812"/>
    <cellStyle name="40 % – Zvýraznění1 61 7" xfId="8277"/>
    <cellStyle name="40 % – Zvýraznění1 62" xfId="3551"/>
    <cellStyle name="40 % – Zvýraznění1 62 2" xfId="3552"/>
    <cellStyle name="40 % – Zvýraznění1 62 2 2" xfId="11910"/>
    <cellStyle name="40 % – Zvýraznění1 62 3" xfId="3553"/>
    <cellStyle name="40 % – Zvýraznění1 62 3 2" xfId="11911"/>
    <cellStyle name="40 % – Zvýraznění1 62 4" xfId="3554"/>
    <cellStyle name="40 % – Zvýraznění1 62 4 2" xfId="11912"/>
    <cellStyle name="40 % – Zvýraznění1 62 5" xfId="3555"/>
    <cellStyle name="40 % – Zvýraznění1 62 5 2" xfId="11913"/>
    <cellStyle name="40 % – Zvýraznění1 62 6" xfId="15813"/>
    <cellStyle name="40 % – Zvýraznění1 62 7" xfId="8278"/>
    <cellStyle name="40 % – Zvýraznění1 63" xfId="3556"/>
    <cellStyle name="40 % – Zvýraznění1 63 2" xfId="3557"/>
    <cellStyle name="40 % – Zvýraznění1 63 2 2" xfId="11914"/>
    <cellStyle name="40 % – Zvýraznění1 63 3" xfId="3558"/>
    <cellStyle name="40 % – Zvýraznění1 63 3 2" xfId="11915"/>
    <cellStyle name="40 % – Zvýraznění1 63 4" xfId="3559"/>
    <cellStyle name="40 % – Zvýraznění1 63 4 2" xfId="11916"/>
    <cellStyle name="40 % – Zvýraznění1 63 5" xfId="3560"/>
    <cellStyle name="40 % – Zvýraznění1 63 5 2" xfId="11917"/>
    <cellStyle name="40 % – Zvýraznění1 63 6" xfId="15814"/>
    <cellStyle name="40 % – Zvýraznění1 63 7" xfId="8279"/>
    <cellStyle name="40 % – Zvýraznění1 64" xfId="3561"/>
    <cellStyle name="40 % – Zvýraznění1 64 2" xfId="3562"/>
    <cellStyle name="40 % – Zvýraznění1 64 2 2" xfId="11918"/>
    <cellStyle name="40 % – Zvýraznění1 64 3" xfId="3563"/>
    <cellStyle name="40 % – Zvýraznění1 64 3 2" xfId="11919"/>
    <cellStyle name="40 % – Zvýraznění1 64 4" xfId="3564"/>
    <cellStyle name="40 % – Zvýraznění1 64 4 2" xfId="11920"/>
    <cellStyle name="40 % – Zvýraznění1 64 5" xfId="3565"/>
    <cellStyle name="40 % – Zvýraznění1 64 5 2" xfId="11921"/>
    <cellStyle name="40 % – Zvýraznění1 64 6" xfId="15815"/>
    <cellStyle name="40 % – Zvýraznění1 64 7" xfId="8280"/>
    <cellStyle name="40 % – Zvýraznění1 65" xfId="3566"/>
    <cellStyle name="40 % – Zvýraznění1 65 2" xfId="3567"/>
    <cellStyle name="40 % – Zvýraznění1 65 2 2" xfId="11922"/>
    <cellStyle name="40 % – Zvýraznění1 65 3" xfId="3568"/>
    <cellStyle name="40 % – Zvýraznění1 65 3 2" xfId="11923"/>
    <cellStyle name="40 % – Zvýraznění1 65 4" xfId="3569"/>
    <cellStyle name="40 % – Zvýraznění1 65 4 2" xfId="11924"/>
    <cellStyle name="40 % – Zvýraznění1 65 5" xfId="3570"/>
    <cellStyle name="40 % – Zvýraznění1 65 5 2" xfId="11925"/>
    <cellStyle name="40 % – Zvýraznění1 65 6" xfId="15816"/>
    <cellStyle name="40 % – Zvýraznění1 65 7" xfId="8281"/>
    <cellStyle name="40 % – Zvýraznění1 66" xfId="3571"/>
    <cellStyle name="40 % – Zvýraznění1 66 2" xfId="3572"/>
    <cellStyle name="40 % – Zvýraznění1 66 2 2" xfId="11926"/>
    <cellStyle name="40 % – Zvýraznění1 66 3" xfId="3573"/>
    <cellStyle name="40 % – Zvýraznění1 66 3 2" xfId="11927"/>
    <cellStyle name="40 % – Zvýraznění1 66 4" xfId="3574"/>
    <cellStyle name="40 % – Zvýraznění1 66 4 2" xfId="11928"/>
    <cellStyle name="40 % – Zvýraznění1 66 5" xfId="3575"/>
    <cellStyle name="40 % – Zvýraznění1 66 5 2" xfId="11929"/>
    <cellStyle name="40 % – Zvýraznění1 66 6" xfId="15817"/>
    <cellStyle name="40 % – Zvýraznění1 66 7" xfId="8282"/>
    <cellStyle name="40 % – Zvýraznění1 67" xfId="3576"/>
    <cellStyle name="40 % – Zvýraznění1 67 2" xfId="3577"/>
    <cellStyle name="40 % – Zvýraznění1 67 2 2" xfId="11930"/>
    <cellStyle name="40 % – Zvýraznění1 67 3" xfId="3578"/>
    <cellStyle name="40 % – Zvýraznění1 67 3 2" xfId="11931"/>
    <cellStyle name="40 % – Zvýraznění1 67 4" xfId="3579"/>
    <cellStyle name="40 % – Zvýraznění1 67 4 2" xfId="11932"/>
    <cellStyle name="40 % – Zvýraznění1 67 5" xfId="3580"/>
    <cellStyle name="40 % – Zvýraznění1 67 5 2" xfId="11933"/>
    <cellStyle name="40 % – Zvýraznění1 67 6" xfId="15818"/>
    <cellStyle name="40 % – Zvýraznění1 67 7" xfId="8283"/>
    <cellStyle name="40 % – Zvýraznění1 68" xfId="3581"/>
    <cellStyle name="40 % – Zvýraznění1 68 2" xfId="3582"/>
    <cellStyle name="40 % – Zvýraznění1 68 2 2" xfId="11934"/>
    <cellStyle name="40 % – Zvýraznění1 68 3" xfId="3583"/>
    <cellStyle name="40 % – Zvýraznění1 68 3 2" xfId="11935"/>
    <cellStyle name="40 % – Zvýraznění1 68 4" xfId="3584"/>
    <cellStyle name="40 % – Zvýraznění1 68 4 2" xfId="11936"/>
    <cellStyle name="40 % – Zvýraznění1 68 5" xfId="3585"/>
    <cellStyle name="40 % – Zvýraznění1 68 5 2" xfId="11937"/>
    <cellStyle name="40 % – Zvýraznění1 68 6" xfId="15819"/>
    <cellStyle name="40 % – Zvýraznění1 68 7" xfId="8284"/>
    <cellStyle name="40 % – Zvýraznění1 69" xfId="3586"/>
    <cellStyle name="40 % – Zvýraznění1 69 2" xfId="3587"/>
    <cellStyle name="40 % – Zvýraznění1 69 2 2" xfId="11938"/>
    <cellStyle name="40 % – Zvýraznění1 69 3" xfId="3588"/>
    <cellStyle name="40 % – Zvýraznění1 69 3 2" xfId="11939"/>
    <cellStyle name="40 % – Zvýraznění1 69 4" xfId="3589"/>
    <cellStyle name="40 % – Zvýraznění1 69 4 2" xfId="11940"/>
    <cellStyle name="40 % – Zvýraznění1 69 5" xfId="3590"/>
    <cellStyle name="40 % – Zvýraznění1 69 5 2" xfId="11941"/>
    <cellStyle name="40 % – Zvýraznění1 69 6" xfId="15820"/>
    <cellStyle name="40 % – Zvýraznění1 69 7" xfId="8285"/>
    <cellStyle name="40 % – Zvýraznění1 7" xfId="3591"/>
    <cellStyle name="40 % – Zvýraznění1 7 2" xfId="3592"/>
    <cellStyle name="40 % – Zvýraznění1 7 2 2" xfId="11942"/>
    <cellStyle name="40 % – Zvýraznění1 7 3" xfId="3593"/>
    <cellStyle name="40 % – Zvýraznění1 7 3 2" xfId="11943"/>
    <cellStyle name="40 % – Zvýraznění1 7 4" xfId="3594"/>
    <cellStyle name="40 % – Zvýraznění1 7 4 2" xfId="11944"/>
    <cellStyle name="40 % – Zvýraznění1 7 5" xfId="3595"/>
    <cellStyle name="40 % – Zvýraznění1 7 5 2" xfId="11945"/>
    <cellStyle name="40 % – Zvýraznění1 7 6" xfId="15821"/>
    <cellStyle name="40 % – Zvýraznění1 7 7" xfId="8286"/>
    <cellStyle name="40 % – Zvýraznění1 70" xfId="3596"/>
    <cellStyle name="40 % – Zvýraznění1 70 2" xfId="3597"/>
    <cellStyle name="40 % – Zvýraznění1 70 2 2" xfId="11946"/>
    <cellStyle name="40 % – Zvýraznění1 70 3" xfId="3598"/>
    <cellStyle name="40 % – Zvýraznění1 70 3 2" xfId="11947"/>
    <cellStyle name="40 % – Zvýraznění1 70 4" xfId="3599"/>
    <cellStyle name="40 % – Zvýraznění1 70 4 2" xfId="11948"/>
    <cellStyle name="40 % – Zvýraznění1 70 5" xfId="3600"/>
    <cellStyle name="40 % – Zvýraznění1 70 5 2" xfId="11949"/>
    <cellStyle name="40 % – Zvýraznění1 70 6" xfId="15822"/>
    <cellStyle name="40 % – Zvýraznění1 70 7" xfId="8287"/>
    <cellStyle name="40 % – Zvýraznění1 71" xfId="3601"/>
    <cellStyle name="40 % – Zvýraznění1 71 2" xfId="3602"/>
    <cellStyle name="40 % – Zvýraznění1 71 2 2" xfId="11950"/>
    <cellStyle name="40 % – Zvýraznění1 71 3" xfId="3603"/>
    <cellStyle name="40 % – Zvýraznění1 71 3 2" xfId="11951"/>
    <cellStyle name="40 % – Zvýraznění1 71 4" xfId="3604"/>
    <cellStyle name="40 % – Zvýraznění1 71 4 2" xfId="11952"/>
    <cellStyle name="40 % – Zvýraznění1 71 5" xfId="3605"/>
    <cellStyle name="40 % – Zvýraznění1 71 5 2" xfId="11953"/>
    <cellStyle name="40 % – Zvýraznění1 71 6" xfId="15823"/>
    <cellStyle name="40 % – Zvýraznění1 71 7" xfId="8288"/>
    <cellStyle name="40 % – Zvýraznění1 72" xfId="3606"/>
    <cellStyle name="40 % – Zvýraznění1 72 2" xfId="3607"/>
    <cellStyle name="40 % – Zvýraznění1 72 2 2" xfId="11954"/>
    <cellStyle name="40 % – Zvýraznění1 72 3" xfId="3608"/>
    <cellStyle name="40 % – Zvýraznění1 72 3 2" xfId="11955"/>
    <cellStyle name="40 % – Zvýraznění1 72 4" xfId="3609"/>
    <cellStyle name="40 % – Zvýraznění1 72 4 2" xfId="11956"/>
    <cellStyle name="40 % – Zvýraznění1 72 5" xfId="3610"/>
    <cellStyle name="40 % – Zvýraznění1 72 5 2" xfId="11957"/>
    <cellStyle name="40 % – Zvýraznění1 72 6" xfId="15824"/>
    <cellStyle name="40 % – Zvýraznění1 72 7" xfId="8289"/>
    <cellStyle name="40 % – Zvýraznění1 73" xfId="3611"/>
    <cellStyle name="40 % – Zvýraznění1 73 2" xfId="3612"/>
    <cellStyle name="40 % – Zvýraznění1 73 2 2" xfId="11958"/>
    <cellStyle name="40 % – Zvýraznění1 73 3" xfId="3613"/>
    <cellStyle name="40 % – Zvýraznění1 73 3 2" xfId="11959"/>
    <cellStyle name="40 % – Zvýraznění1 73 4" xfId="3614"/>
    <cellStyle name="40 % – Zvýraznění1 73 4 2" xfId="11960"/>
    <cellStyle name="40 % – Zvýraznění1 73 5" xfId="3615"/>
    <cellStyle name="40 % – Zvýraznění1 73 5 2" xfId="11961"/>
    <cellStyle name="40 % – Zvýraznění1 73 6" xfId="15825"/>
    <cellStyle name="40 % – Zvýraznění1 73 7" xfId="8290"/>
    <cellStyle name="40 % – Zvýraznění1 74" xfId="3616"/>
    <cellStyle name="40 % – Zvýraznění1 74 2" xfId="3617"/>
    <cellStyle name="40 % – Zvýraznění1 74 2 2" xfId="11962"/>
    <cellStyle name="40 % – Zvýraznění1 74 3" xfId="3618"/>
    <cellStyle name="40 % – Zvýraznění1 74 3 2" xfId="11963"/>
    <cellStyle name="40 % – Zvýraznění1 74 4" xfId="3619"/>
    <cellStyle name="40 % – Zvýraznění1 74 4 2" xfId="11964"/>
    <cellStyle name="40 % – Zvýraznění1 74 5" xfId="3620"/>
    <cellStyle name="40 % – Zvýraznění1 74 5 2" xfId="11965"/>
    <cellStyle name="40 % – Zvýraznění1 74 6" xfId="15826"/>
    <cellStyle name="40 % – Zvýraznění1 74 7" xfId="8291"/>
    <cellStyle name="40 % – Zvýraznění1 75" xfId="3621"/>
    <cellStyle name="40 % – Zvýraznění1 75 2" xfId="3622"/>
    <cellStyle name="40 % – Zvýraznění1 75 2 2" xfId="11966"/>
    <cellStyle name="40 % – Zvýraznění1 75 3" xfId="3623"/>
    <cellStyle name="40 % – Zvýraznění1 75 3 2" xfId="11967"/>
    <cellStyle name="40 % – Zvýraznění1 75 4" xfId="3624"/>
    <cellStyle name="40 % – Zvýraznění1 75 4 2" xfId="11968"/>
    <cellStyle name="40 % – Zvýraznění1 75 5" xfId="3625"/>
    <cellStyle name="40 % – Zvýraznění1 75 5 2" xfId="11969"/>
    <cellStyle name="40 % – Zvýraznění1 75 6" xfId="15827"/>
    <cellStyle name="40 % – Zvýraznění1 75 7" xfId="8292"/>
    <cellStyle name="40 % – Zvýraznění1 76" xfId="3626"/>
    <cellStyle name="40 % – Zvýraznění1 76 2" xfId="3627"/>
    <cellStyle name="40 % – Zvýraznění1 76 2 2" xfId="11970"/>
    <cellStyle name="40 % – Zvýraznění1 76 3" xfId="3628"/>
    <cellStyle name="40 % – Zvýraznění1 76 3 2" xfId="11971"/>
    <cellStyle name="40 % – Zvýraznění1 76 4" xfId="3629"/>
    <cellStyle name="40 % – Zvýraznění1 76 4 2" xfId="11972"/>
    <cellStyle name="40 % – Zvýraznění1 76 5" xfId="3630"/>
    <cellStyle name="40 % – Zvýraznění1 76 5 2" xfId="11973"/>
    <cellStyle name="40 % – Zvýraznění1 76 6" xfId="15828"/>
    <cellStyle name="40 % – Zvýraznění1 76 7" xfId="8293"/>
    <cellStyle name="40 % – Zvýraznění1 77" xfId="3631"/>
    <cellStyle name="40 % – Zvýraznění1 77 2" xfId="3632"/>
    <cellStyle name="40 % – Zvýraznění1 77 2 2" xfId="11974"/>
    <cellStyle name="40 % – Zvýraznění1 77 3" xfId="3633"/>
    <cellStyle name="40 % – Zvýraznění1 77 3 2" xfId="11975"/>
    <cellStyle name="40 % – Zvýraznění1 77 4" xfId="3634"/>
    <cellStyle name="40 % – Zvýraznění1 77 4 2" xfId="11976"/>
    <cellStyle name="40 % – Zvýraznění1 77 5" xfId="3635"/>
    <cellStyle name="40 % – Zvýraznění1 77 5 2" xfId="11977"/>
    <cellStyle name="40 % – Zvýraznění1 77 6" xfId="15829"/>
    <cellStyle name="40 % – Zvýraznění1 77 7" xfId="8294"/>
    <cellStyle name="40 % – Zvýraznění1 78" xfId="3636"/>
    <cellStyle name="40 % – Zvýraznění1 78 2" xfId="3637"/>
    <cellStyle name="40 % – Zvýraznění1 78 2 2" xfId="11978"/>
    <cellStyle name="40 % – Zvýraznění1 78 3" xfId="3638"/>
    <cellStyle name="40 % – Zvýraznění1 78 3 2" xfId="11979"/>
    <cellStyle name="40 % – Zvýraznění1 78 4" xfId="3639"/>
    <cellStyle name="40 % – Zvýraznění1 78 4 2" xfId="11980"/>
    <cellStyle name="40 % – Zvýraznění1 78 5" xfId="3640"/>
    <cellStyle name="40 % – Zvýraznění1 78 5 2" xfId="11981"/>
    <cellStyle name="40 % – Zvýraznění1 78 6" xfId="15830"/>
    <cellStyle name="40 % – Zvýraznění1 78 7" xfId="8295"/>
    <cellStyle name="40 % – Zvýraznění1 79" xfId="3641"/>
    <cellStyle name="40 % – Zvýraznění1 79 2" xfId="3642"/>
    <cellStyle name="40 % – Zvýraznění1 79 2 2" xfId="11982"/>
    <cellStyle name="40 % – Zvýraznění1 79 3" xfId="3643"/>
    <cellStyle name="40 % – Zvýraznění1 79 3 2" xfId="11983"/>
    <cellStyle name="40 % – Zvýraznění1 79 4" xfId="3644"/>
    <cellStyle name="40 % – Zvýraznění1 79 4 2" xfId="11984"/>
    <cellStyle name="40 % – Zvýraznění1 79 5" xfId="3645"/>
    <cellStyle name="40 % – Zvýraznění1 79 5 2" xfId="11985"/>
    <cellStyle name="40 % – Zvýraznění1 79 6" xfId="15831"/>
    <cellStyle name="40 % – Zvýraznění1 79 7" xfId="8296"/>
    <cellStyle name="40 % – Zvýraznění1 8" xfId="3646"/>
    <cellStyle name="40 % – Zvýraznění1 8 2" xfId="3647"/>
    <cellStyle name="40 % – Zvýraznění1 8 2 2" xfId="11986"/>
    <cellStyle name="40 % – Zvýraznění1 8 3" xfId="3648"/>
    <cellStyle name="40 % – Zvýraznění1 8 3 2" xfId="11987"/>
    <cellStyle name="40 % – Zvýraznění1 8 4" xfId="3649"/>
    <cellStyle name="40 % – Zvýraznění1 8 4 2" xfId="11988"/>
    <cellStyle name="40 % – Zvýraznění1 8 5" xfId="3650"/>
    <cellStyle name="40 % – Zvýraznění1 8 5 2" xfId="11989"/>
    <cellStyle name="40 % – Zvýraznění1 8 6" xfId="15832"/>
    <cellStyle name="40 % – Zvýraznění1 8 7" xfId="8297"/>
    <cellStyle name="40 % – Zvýraznění1 80" xfId="3651"/>
    <cellStyle name="40 % – Zvýraznění1 80 2" xfId="3652"/>
    <cellStyle name="40 % – Zvýraznění1 80 2 2" xfId="11990"/>
    <cellStyle name="40 % – Zvýraznění1 80 3" xfId="3653"/>
    <cellStyle name="40 % – Zvýraznění1 80 3 2" xfId="11991"/>
    <cellStyle name="40 % – Zvýraznění1 80 4" xfId="3654"/>
    <cellStyle name="40 % – Zvýraznění1 80 4 2" xfId="11992"/>
    <cellStyle name="40 % – Zvýraznění1 80 5" xfId="3655"/>
    <cellStyle name="40 % – Zvýraznění1 80 5 2" xfId="11993"/>
    <cellStyle name="40 % – Zvýraznění1 80 6" xfId="15833"/>
    <cellStyle name="40 % – Zvýraznění1 80 7" xfId="8298"/>
    <cellStyle name="40 % – Zvýraznění1 81" xfId="3656"/>
    <cellStyle name="40 % – Zvýraznění1 81 2" xfId="3657"/>
    <cellStyle name="40 % – Zvýraznění1 81 2 2" xfId="11994"/>
    <cellStyle name="40 % – Zvýraznění1 81 3" xfId="3658"/>
    <cellStyle name="40 % – Zvýraznění1 81 3 2" xfId="11995"/>
    <cellStyle name="40 % – Zvýraznění1 81 4" xfId="3659"/>
    <cellStyle name="40 % – Zvýraznění1 81 4 2" xfId="11996"/>
    <cellStyle name="40 % – Zvýraznění1 81 5" xfId="3660"/>
    <cellStyle name="40 % – Zvýraznění1 81 5 2" xfId="11997"/>
    <cellStyle name="40 % – Zvýraznění1 81 6" xfId="15834"/>
    <cellStyle name="40 % – Zvýraznění1 81 7" xfId="8299"/>
    <cellStyle name="40 % – Zvýraznění1 82" xfId="3661"/>
    <cellStyle name="40 % – Zvýraznění1 82 2" xfId="3662"/>
    <cellStyle name="40 % – Zvýraznění1 82 2 2" xfId="11998"/>
    <cellStyle name="40 % – Zvýraznění1 82 3" xfId="3663"/>
    <cellStyle name="40 % – Zvýraznění1 82 3 2" xfId="11999"/>
    <cellStyle name="40 % – Zvýraznění1 82 4" xfId="3664"/>
    <cellStyle name="40 % – Zvýraznění1 82 4 2" xfId="12000"/>
    <cellStyle name="40 % – Zvýraznění1 82 5" xfId="3665"/>
    <cellStyle name="40 % – Zvýraznění1 82 5 2" xfId="12001"/>
    <cellStyle name="40 % – Zvýraznění1 82 6" xfId="15835"/>
    <cellStyle name="40 % – Zvýraznění1 82 7" xfId="8300"/>
    <cellStyle name="40 % – Zvýraznění1 83" xfId="3666"/>
    <cellStyle name="40 % – Zvýraznění1 83 2" xfId="3667"/>
    <cellStyle name="40 % – Zvýraznění1 83 2 2" xfId="12002"/>
    <cellStyle name="40 % – Zvýraznění1 83 3" xfId="3668"/>
    <cellStyle name="40 % – Zvýraznění1 83 3 2" xfId="12003"/>
    <cellStyle name="40 % – Zvýraznění1 83 4" xfId="3669"/>
    <cellStyle name="40 % – Zvýraznění1 83 4 2" xfId="12004"/>
    <cellStyle name="40 % – Zvýraznění1 83 5" xfId="3670"/>
    <cellStyle name="40 % – Zvýraznění1 83 5 2" xfId="12005"/>
    <cellStyle name="40 % – Zvýraznění1 83 6" xfId="15836"/>
    <cellStyle name="40 % – Zvýraznění1 83 7" xfId="8301"/>
    <cellStyle name="40 % – Zvýraznění1 84" xfId="3671"/>
    <cellStyle name="40 % – Zvýraznění1 84 2" xfId="3672"/>
    <cellStyle name="40 % – Zvýraznění1 84 2 2" xfId="12006"/>
    <cellStyle name="40 % – Zvýraznění1 84 3" xfId="3673"/>
    <cellStyle name="40 % – Zvýraznění1 84 3 2" xfId="12007"/>
    <cellStyle name="40 % – Zvýraznění1 84 4" xfId="3674"/>
    <cellStyle name="40 % – Zvýraznění1 84 4 2" xfId="12008"/>
    <cellStyle name="40 % – Zvýraznění1 84 5" xfId="3675"/>
    <cellStyle name="40 % – Zvýraznění1 84 5 2" xfId="12009"/>
    <cellStyle name="40 % – Zvýraznění1 84 6" xfId="15837"/>
    <cellStyle name="40 % – Zvýraznění1 84 7" xfId="8302"/>
    <cellStyle name="40 % – Zvýraznění1 85" xfId="3676"/>
    <cellStyle name="40 % – Zvýraznění1 85 2" xfId="3677"/>
    <cellStyle name="40 % – Zvýraznění1 85 2 2" xfId="12010"/>
    <cellStyle name="40 % – Zvýraznění1 85 3" xfId="3678"/>
    <cellStyle name="40 % – Zvýraznění1 85 3 2" xfId="12011"/>
    <cellStyle name="40 % – Zvýraznění1 85 4" xfId="3679"/>
    <cellStyle name="40 % – Zvýraznění1 85 4 2" xfId="12012"/>
    <cellStyle name="40 % – Zvýraznění1 85 5" xfId="3680"/>
    <cellStyle name="40 % – Zvýraznění1 85 5 2" xfId="12013"/>
    <cellStyle name="40 % – Zvýraznění1 85 6" xfId="15838"/>
    <cellStyle name="40 % – Zvýraznění1 85 7" xfId="8303"/>
    <cellStyle name="40 % – Zvýraznění1 86" xfId="3681"/>
    <cellStyle name="40 % – Zvýraznění1 86 2" xfId="3682"/>
    <cellStyle name="40 % – Zvýraznění1 86 2 2" xfId="12014"/>
    <cellStyle name="40 % – Zvýraznění1 86 3" xfId="3683"/>
    <cellStyle name="40 % – Zvýraznění1 86 3 2" xfId="12015"/>
    <cellStyle name="40 % – Zvýraznění1 86 4" xfId="3684"/>
    <cellStyle name="40 % – Zvýraznění1 86 4 2" xfId="12016"/>
    <cellStyle name="40 % – Zvýraznění1 86 5" xfId="3685"/>
    <cellStyle name="40 % – Zvýraznění1 86 5 2" xfId="12017"/>
    <cellStyle name="40 % – Zvýraznění1 86 6" xfId="15839"/>
    <cellStyle name="40 % – Zvýraznění1 86 7" xfId="8304"/>
    <cellStyle name="40 % – Zvýraznění1 87" xfId="3686"/>
    <cellStyle name="40 % – Zvýraznění1 87 2" xfId="3687"/>
    <cellStyle name="40 % – Zvýraznění1 87 2 2" xfId="12018"/>
    <cellStyle name="40 % – Zvýraznění1 87 3" xfId="3688"/>
    <cellStyle name="40 % – Zvýraznění1 87 3 2" xfId="12019"/>
    <cellStyle name="40 % – Zvýraznění1 87 4" xfId="3689"/>
    <cellStyle name="40 % – Zvýraznění1 87 4 2" xfId="12020"/>
    <cellStyle name="40 % – Zvýraznění1 87 5" xfId="3690"/>
    <cellStyle name="40 % – Zvýraznění1 87 5 2" xfId="12021"/>
    <cellStyle name="40 % – Zvýraznění1 87 6" xfId="15840"/>
    <cellStyle name="40 % – Zvýraznění1 87 7" xfId="8305"/>
    <cellStyle name="40 % – Zvýraznění1 88" xfId="3691"/>
    <cellStyle name="40 % – Zvýraznění1 88 2" xfId="3692"/>
    <cellStyle name="40 % – Zvýraznění1 88 2 2" xfId="12022"/>
    <cellStyle name="40 % – Zvýraznění1 88 3" xfId="3693"/>
    <cellStyle name="40 % – Zvýraznění1 88 3 2" xfId="12023"/>
    <cellStyle name="40 % – Zvýraznění1 88 4" xfId="3694"/>
    <cellStyle name="40 % – Zvýraznění1 88 4 2" xfId="12024"/>
    <cellStyle name="40 % – Zvýraznění1 88 5" xfId="3695"/>
    <cellStyle name="40 % – Zvýraznění1 88 5 2" xfId="12025"/>
    <cellStyle name="40 % – Zvýraznění1 88 6" xfId="15841"/>
    <cellStyle name="40 % – Zvýraznění1 88 7" xfId="8306"/>
    <cellStyle name="40 % – Zvýraznění1 89" xfId="3696"/>
    <cellStyle name="40 % – Zvýraznění1 89 2" xfId="3697"/>
    <cellStyle name="40 % – Zvýraznění1 89 2 2" xfId="12026"/>
    <cellStyle name="40 % – Zvýraznění1 89 3" xfId="3698"/>
    <cellStyle name="40 % – Zvýraznění1 89 3 2" xfId="12027"/>
    <cellStyle name="40 % – Zvýraznění1 89 4" xfId="3699"/>
    <cellStyle name="40 % – Zvýraznění1 89 4 2" xfId="12028"/>
    <cellStyle name="40 % – Zvýraznění1 89 5" xfId="3700"/>
    <cellStyle name="40 % – Zvýraznění1 89 5 2" xfId="12029"/>
    <cellStyle name="40 % – Zvýraznění1 89 6" xfId="15842"/>
    <cellStyle name="40 % – Zvýraznění1 89 7" xfId="8307"/>
    <cellStyle name="40 % – Zvýraznění1 9" xfId="3701"/>
    <cellStyle name="40 % – Zvýraznění1 9 2" xfId="3702"/>
    <cellStyle name="40 % – Zvýraznění1 9 2 2" xfId="12030"/>
    <cellStyle name="40 % – Zvýraznění1 9 3" xfId="3703"/>
    <cellStyle name="40 % – Zvýraznění1 9 3 2" xfId="12031"/>
    <cellStyle name="40 % – Zvýraznění1 9 4" xfId="3704"/>
    <cellStyle name="40 % – Zvýraznění1 9 4 2" xfId="12032"/>
    <cellStyle name="40 % – Zvýraznění1 9 5" xfId="3705"/>
    <cellStyle name="40 % – Zvýraznění1 9 5 2" xfId="12033"/>
    <cellStyle name="40 % – Zvýraznění1 9 6" xfId="15843"/>
    <cellStyle name="40 % – Zvýraznění1 9 7" xfId="8308"/>
    <cellStyle name="40 % – Zvýraznění1 90" xfId="3706"/>
    <cellStyle name="40 % – Zvýraznění1 90 2" xfId="3707"/>
    <cellStyle name="40 % – Zvýraznění1 90 2 2" xfId="12034"/>
    <cellStyle name="40 % – Zvýraznění1 90 3" xfId="3708"/>
    <cellStyle name="40 % – Zvýraznění1 90 3 2" xfId="12035"/>
    <cellStyle name="40 % – Zvýraznění1 90 4" xfId="3709"/>
    <cellStyle name="40 % – Zvýraznění1 90 4 2" xfId="12036"/>
    <cellStyle name="40 % – Zvýraznění1 90 5" xfId="3710"/>
    <cellStyle name="40 % – Zvýraznění1 90 5 2" xfId="12037"/>
    <cellStyle name="40 % – Zvýraznění1 90 6" xfId="15844"/>
    <cellStyle name="40 % – Zvýraznění1 90 7" xfId="8309"/>
    <cellStyle name="40 % – Zvýraznění1 91" xfId="3711"/>
    <cellStyle name="40 % – Zvýraznění1 91 2" xfId="3712"/>
    <cellStyle name="40 % – Zvýraznění1 91 2 2" xfId="12038"/>
    <cellStyle name="40 % – Zvýraznění1 91 3" xfId="3713"/>
    <cellStyle name="40 % – Zvýraznění1 91 3 2" xfId="12039"/>
    <cellStyle name="40 % – Zvýraznění1 91 4" xfId="3714"/>
    <cellStyle name="40 % – Zvýraznění1 91 4 2" xfId="12040"/>
    <cellStyle name="40 % – Zvýraznění1 91 5" xfId="3715"/>
    <cellStyle name="40 % – Zvýraznění1 91 5 2" xfId="12041"/>
    <cellStyle name="40 % – Zvýraznění1 91 6" xfId="15845"/>
    <cellStyle name="40 % – Zvýraznění1 91 7" xfId="8310"/>
    <cellStyle name="40 % – Zvýraznění1 92" xfId="3716"/>
    <cellStyle name="40 % – Zvýraznění1 92 2" xfId="3717"/>
    <cellStyle name="40 % – Zvýraznění1 92 2 2" xfId="12042"/>
    <cellStyle name="40 % – Zvýraznění1 92 3" xfId="3718"/>
    <cellStyle name="40 % – Zvýraznění1 92 3 2" xfId="12043"/>
    <cellStyle name="40 % – Zvýraznění1 92 4" xfId="3719"/>
    <cellStyle name="40 % – Zvýraznění1 92 4 2" xfId="12044"/>
    <cellStyle name="40 % – Zvýraznění1 92 5" xfId="3720"/>
    <cellStyle name="40 % – Zvýraznění1 92 5 2" xfId="12045"/>
    <cellStyle name="40 % – Zvýraznění1 92 6" xfId="15846"/>
    <cellStyle name="40 % – Zvýraznění1 92 7" xfId="8311"/>
    <cellStyle name="40 % – Zvýraznění1 93" xfId="3721"/>
    <cellStyle name="40 % – Zvýraznění1 93 2" xfId="3722"/>
    <cellStyle name="40 % – Zvýraznění1 93 2 2" xfId="12046"/>
    <cellStyle name="40 % – Zvýraznění1 93 3" xfId="3723"/>
    <cellStyle name="40 % – Zvýraznění1 93 3 2" xfId="12047"/>
    <cellStyle name="40 % – Zvýraznění1 93 4" xfId="3724"/>
    <cellStyle name="40 % – Zvýraznění1 93 4 2" xfId="12048"/>
    <cellStyle name="40 % – Zvýraznění1 93 5" xfId="3725"/>
    <cellStyle name="40 % – Zvýraznění1 93 5 2" xfId="12049"/>
    <cellStyle name="40 % – Zvýraznění1 93 6" xfId="15847"/>
    <cellStyle name="40 % – Zvýraznění1 93 7" xfId="8312"/>
    <cellStyle name="40 % – Zvýraznění1 94" xfId="3726"/>
    <cellStyle name="40 % – Zvýraznění1 94 2" xfId="3727"/>
    <cellStyle name="40 % – Zvýraznění1 94 2 2" xfId="12050"/>
    <cellStyle name="40 % – Zvýraznění1 94 3" xfId="3728"/>
    <cellStyle name="40 % – Zvýraznění1 94 3 2" xfId="12051"/>
    <cellStyle name="40 % – Zvýraznění1 94 4" xfId="3729"/>
    <cellStyle name="40 % – Zvýraznění1 94 4 2" xfId="12052"/>
    <cellStyle name="40 % – Zvýraznění1 94 5" xfId="3730"/>
    <cellStyle name="40 % – Zvýraznění1 94 5 2" xfId="12053"/>
    <cellStyle name="40 % – Zvýraznění1 94 6" xfId="15848"/>
    <cellStyle name="40 % – Zvýraznění1 94 7" xfId="8313"/>
    <cellStyle name="40 % – Zvýraznění1 95" xfId="3731"/>
    <cellStyle name="40 % – Zvýraznění1 95 2" xfId="3732"/>
    <cellStyle name="40 % – Zvýraznění1 95 2 2" xfId="12054"/>
    <cellStyle name="40 % – Zvýraznění1 95 3" xfId="3733"/>
    <cellStyle name="40 % – Zvýraznění1 95 3 2" xfId="12055"/>
    <cellStyle name="40 % – Zvýraznění1 95 4" xfId="3734"/>
    <cellStyle name="40 % – Zvýraznění1 95 4 2" xfId="12056"/>
    <cellStyle name="40 % – Zvýraznění1 95 5" xfId="3735"/>
    <cellStyle name="40 % – Zvýraznění1 95 5 2" xfId="12057"/>
    <cellStyle name="40 % – Zvýraznění1 95 6" xfId="15849"/>
    <cellStyle name="40 % – Zvýraznění1 95 7" xfId="8314"/>
    <cellStyle name="40 % – Zvýraznění1 96" xfId="3736"/>
    <cellStyle name="40 % – Zvýraznění1 96 2" xfId="3737"/>
    <cellStyle name="40 % – Zvýraznění1 96 2 2" xfId="12058"/>
    <cellStyle name="40 % – Zvýraznění1 96 3" xfId="3738"/>
    <cellStyle name="40 % – Zvýraznění1 96 3 2" xfId="12059"/>
    <cellStyle name="40 % – Zvýraznění1 96 4" xfId="3739"/>
    <cellStyle name="40 % – Zvýraznění1 96 4 2" xfId="12060"/>
    <cellStyle name="40 % – Zvýraznění1 96 5" xfId="3740"/>
    <cellStyle name="40 % – Zvýraznění1 96 5 2" xfId="12061"/>
    <cellStyle name="40 % – Zvýraznění1 96 6" xfId="15850"/>
    <cellStyle name="40 % – Zvýraznění1 96 7" xfId="8315"/>
    <cellStyle name="40 % – Zvýraznění1 97" xfId="3741"/>
    <cellStyle name="40 % – Zvýraznění1 97 2" xfId="3742"/>
    <cellStyle name="40 % – Zvýraznění1 97 2 2" xfId="12062"/>
    <cellStyle name="40 % – Zvýraznění1 97 3" xfId="3743"/>
    <cellStyle name="40 % – Zvýraznění1 97 3 2" xfId="12063"/>
    <cellStyle name="40 % – Zvýraznění1 97 4" xfId="3744"/>
    <cellStyle name="40 % – Zvýraznění1 97 4 2" xfId="12064"/>
    <cellStyle name="40 % – Zvýraznění1 97 5" xfId="3745"/>
    <cellStyle name="40 % – Zvýraznění1 97 5 2" xfId="12065"/>
    <cellStyle name="40 % – Zvýraznění1 97 6" xfId="15851"/>
    <cellStyle name="40 % – Zvýraznění1 97 7" xfId="8316"/>
    <cellStyle name="40 % – Zvýraznění1 98" xfId="3746"/>
    <cellStyle name="40 % – Zvýraznění1 98 2" xfId="3747"/>
    <cellStyle name="40 % – Zvýraznění1 98 2 2" xfId="12066"/>
    <cellStyle name="40 % – Zvýraznění1 98 3" xfId="3748"/>
    <cellStyle name="40 % – Zvýraznění1 98 3 2" xfId="12067"/>
    <cellStyle name="40 % – Zvýraznění1 98 4" xfId="3749"/>
    <cellStyle name="40 % – Zvýraznění1 98 4 2" xfId="12068"/>
    <cellStyle name="40 % – Zvýraznění1 98 5" xfId="3750"/>
    <cellStyle name="40 % – Zvýraznění1 98 5 2" xfId="12069"/>
    <cellStyle name="40 % – Zvýraznění1 98 6" xfId="15852"/>
    <cellStyle name="40 % – Zvýraznění1 98 7" xfId="8317"/>
    <cellStyle name="40 % – Zvýraznění1 99" xfId="3751"/>
    <cellStyle name="40 % – Zvýraznění1 99 2" xfId="3752"/>
    <cellStyle name="40 % – Zvýraznění1 99 2 2" xfId="12070"/>
    <cellStyle name="40 % – Zvýraznění1 99 3" xfId="3753"/>
    <cellStyle name="40 % – Zvýraznění1 99 3 2" xfId="12071"/>
    <cellStyle name="40 % – Zvýraznění1 99 4" xfId="3754"/>
    <cellStyle name="40 % – Zvýraznění1 99 4 2" xfId="12072"/>
    <cellStyle name="40 % – Zvýraznění1 99 5" xfId="3755"/>
    <cellStyle name="40 % – Zvýraznění1 99 5 2" xfId="12073"/>
    <cellStyle name="40 % – Zvýraznění1 99 6" xfId="15853"/>
    <cellStyle name="40 % – Zvýraznění1 99 7" xfId="8318"/>
    <cellStyle name="40 % – Zvýraznění2 10" xfId="3756"/>
    <cellStyle name="40 % – Zvýraznění2 10 2" xfId="3757"/>
    <cellStyle name="40 % – Zvýraznění2 10 2 2" xfId="12074"/>
    <cellStyle name="40 % – Zvýraznění2 10 3" xfId="3758"/>
    <cellStyle name="40 % – Zvýraznění2 10 3 2" xfId="12075"/>
    <cellStyle name="40 % – Zvýraznění2 10 4" xfId="3759"/>
    <cellStyle name="40 % – Zvýraznění2 10 4 2" xfId="12076"/>
    <cellStyle name="40 % – Zvýraznění2 10 5" xfId="3760"/>
    <cellStyle name="40 % – Zvýraznění2 10 5 2" xfId="12077"/>
    <cellStyle name="40 % – Zvýraznění2 10 6" xfId="15854"/>
    <cellStyle name="40 % – Zvýraznění2 10 7" xfId="8319"/>
    <cellStyle name="40 % – Zvýraznění2 100" xfId="3761"/>
    <cellStyle name="40 % – Zvýraznění2 100 2" xfId="3762"/>
    <cellStyle name="40 % – Zvýraznění2 100 2 2" xfId="12078"/>
    <cellStyle name="40 % – Zvýraznění2 100 3" xfId="3763"/>
    <cellStyle name="40 % – Zvýraznění2 100 3 2" xfId="12079"/>
    <cellStyle name="40 % – Zvýraznění2 100 4" xfId="3764"/>
    <cellStyle name="40 % – Zvýraznění2 100 4 2" xfId="12080"/>
    <cellStyle name="40 % – Zvýraznění2 100 5" xfId="3765"/>
    <cellStyle name="40 % – Zvýraznění2 100 5 2" xfId="12081"/>
    <cellStyle name="40 % – Zvýraznění2 100 6" xfId="15855"/>
    <cellStyle name="40 % – Zvýraznění2 100 7" xfId="8320"/>
    <cellStyle name="40 % – Zvýraznění2 101" xfId="3766"/>
    <cellStyle name="40 % – Zvýraznění2 101 2" xfId="3767"/>
    <cellStyle name="40 % – Zvýraznění2 101 2 2" xfId="12082"/>
    <cellStyle name="40 % – Zvýraznění2 101 3" xfId="3768"/>
    <cellStyle name="40 % – Zvýraznění2 101 3 2" xfId="12083"/>
    <cellStyle name="40 % – Zvýraznění2 101 4" xfId="3769"/>
    <cellStyle name="40 % – Zvýraznění2 101 4 2" xfId="12084"/>
    <cellStyle name="40 % – Zvýraznění2 101 5" xfId="3770"/>
    <cellStyle name="40 % – Zvýraznění2 101 5 2" xfId="12085"/>
    <cellStyle name="40 % – Zvýraznění2 101 6" xfId="15856"/>
    <cellStyle name="40 % – Zvýraznění2 101 7" xfId="8321"/>
    <cellStyle name="40 % – Zvýraznění2 102" xfId="3771"/>
    <cellStyle name="40 % – Zvýraznění2 102 2" xfId="3772"/>
    <cellStyle name="40 % – Zvýraznění2 102 2 2" xfId="12086"/>
    <cellStyle name="40 % – Zvýraznění2 102 3" xfId="3773"/>
    <cellStyle name="40 % – Zvýraznění2 102 3 2" xfId="12087"/>
    <cellStyle name="40 % – Zvýraznění2 102 4" xfId="3774"/>
    <cellStyle name="40 % – Zvýraznění2 102 4 2" xfId="12088"/>
    <cellStyle name="40 % – Zvýraznění2 102 5" xfId="3775"/>
    <cellStyle name="40 % – Zvýraznění2 102 5 2" xfId="12089"/>
    <cellStyle name="40 % – Zvýraznění2 102 6" xfId="15857"/>
    <cellStyle name="40 % – Zvýraznění2 102 7" xfId="8322"/>
    <cellStyle name="40 % – Zvýraznění2 103" xfId="3776"/>
    <cellStyle name="40 % – Zvýraznění2 103 2" xfId="3777"/>
    <cellStyle name="40 % – Zvýraznění2 103 2 2" xfId="12090"/>
    <cellStyle name="40 % – Zvýraznění2 103 3" xfId="3778"/>
    <cellStyle name="40 % – Zvýraznění2 103 3 2" xfId="12091"/>
    <cellStyle name="40 % – Zvýraznění2 103 4" xfId="3779"/>
    <cellStyle name="40 % – Zvýraznění2 103 4 2" xfId="12092"/>
    <cellStyle name="40 % – Zvýraznění2 103 5" xfId="3780"/>
    <cellStyle name="40 % – Zvýraznění2 103 5 2" xfId="12093"/>
    <cellStyle name="40 % – Zvýraznění2 103 6" xfId="15858"/>
    <cellStyle name="40 % – Zvýraznění2 103 7" xfId="8323"/>
    <cellStyle name="40 % – Zvýraznění2 104" xfId="3781"/>
    <cellStyle name="40 % – Zvýraznění2 104 2" xfId="3782"/>
    <cellStyle name="40 % – Zvýraznění2 104 2 2" xfId="12094"/>
    <cellStyle name="40 % – Zvýraznění2 104 3" xfId="3783"/>
    <cellStyle name="40 % – Zvýraznění2 104 3 2" xfId="12095"/>
    <cellStyle name="40 % – Zvýraznění2 104 4" xfId="3784"/>
    <cellStyle name="40 % – Zvýraznění2 104 4 2" xfId="12096"/>
    <cellStyle name="40 % – Zvýraznění2 104 5" xfId="3785"/>
    <cellStyle name="40 % – Zvýraznění2 104 5 2" xfId="12097"/>
    <cellStyle name="40 % – Zvýraznění2 104 6" xfId="15859"/>
    <cellStyle name="40 % – Zvýraznění2 104 7" xfId="8324"/>
    <cellStyle name="40 % – Zvýraznění2 105" xfId="3786"/>
    <cellStyle name="40 % – Zvýraznění2 105 2" xfId="3787"/>
    <cellStyle name="40 % – Zvýraznění2 105 2 2" xfId="12098"/>
    <cellStyle name="40 % – Zvýraznění2 105 3" xfId="3788"/>
    <cellStyle name="40 % – Zvýraznění2 105 3 2" xfId="12099"/>
    <cellStyle name="40 % – Zvýraznění2 105 4" xfId="3789"/>
    <cellStyle name="40 % – Zvýraznění2 105 4 2" xfId="12100"/>
    <cellStyle name="40 % – Zvýraznění2 105 5" xfId="3790"/>
    <cellStyle name="40 % – Zvýraznění2 105 5 2" xfId="12101"/>
    <cellStyle name="40 % – Zvýraznění2 105 6" xfId="15860"/>
    <cellStyle name="40 % – Zvýraznění2 105 7" xfId="8325"/>
    <cellStyle name="40 % – Zvýraznění2 106" xfId="3791"/>
    <cellStyle name="40 % – Zvýraznění2 106 2" xfId="3792"/>
    <cellStyle name="40 % – Zvýraznění2 106 2 2" xfId="12102"/>
    <cellStyle name="40 % – Zvýraznění2 106 3" xfId="3793"/>
    <cellStyle name="40 % – Zvýraznění2 106 3 2" xfId="12103"/>
    <cellStyle name="40 % – Zvýraznění2 106 4" xfId="3794"/>
    <cellStyle name="40 % – Zvýraznění2 106 4 2" xfId="12104"/>
    <cellStyle name="40 % – Zvýraznění2 106 5" xfId="3795"/>
    <cellStyle name="40 % – Zvýraznění2 106 5 2" xfId="12105"/>
    <cellStyle name="40 % – Zvýraznění2 106 6" xfId="15861"/>
    <cellStyle name="40 % – Zvýraznění2 106 7" xfId="8326"/>
    <cellStyle name="40 % – Zvýraznění2 107" xfId="3796"/>
    <cellStyle name="40 % – Zvýraznění2 107 2" xfId="3797"/>
    <cellStyle name="40 % – Zvýraznění2 107 2 2" xfId="12106"/>
    <cellStyle name="40 % – Zvýraznění2 107 3" xfId="3798"/>
    <cellStyle name="40 % – Zvýraznění2 107 3 2" xfId="12107"/>
    <cellStyle name="40 % – Zvýraznění2 107 4" xfId="3799"/>
    <cellStyle name="40 % – Zvýraznění2 107 4 2" xfId="12108"/>
    <cellStyle name="40 % – Zvýraznění2 107 5" xfId="3800"/>
    <cellStyle name="40 % – Zvýraznění2 107 5 2" xfId="12109"/>
    <cellStyle name="40 % – Zvýraznění2 107 6" xfId="15862"/>
    <cellStyle name="40 % – Zvýraznění2 107 7" xfId="8327"/>
    <cellStyle name="40 % – Zvýraznění2 108" xfId="3801"/>
    <cellStyle name="40 % – Zvýraznění2 108 2" xfId="3802"/>
    <cellStyle name="40 % – Zvýraznění2 108 2 2" xfId="12110"/>
    <cellStyle name="40 % – Zvýraznění2 108 3" xfId="3803"/>
    <cellStyle name="40 % – Zvýraznění2 108 3 2" xfId="12111"/>
    <cellStyle name="40 % – Zvýraznění2 108 4" xfId="3804"/>
    <cellStyle name="40 % – Zvýraznění2 108 4 2" xfId="12112"/>
    <cellStyle name="40 % – Zvýraznění2 108 5" xfId="3805"/>
    <cellStyle name="40 % – Zvýraznění2 108 5 2" xfId="12113"/>
    <cellStyle name="40 % – Zvýraznění2 108 6" xfId="15863"/>
    <cellStyle name="40 % – Zvýraznění2 108 7" xfId="8328"/>
    <cellStyle name="40 % – Zvýraznění2 11" xfId="3806"/>
    <cellStyle name="40 % – Zvýraznění2 11 2" xfId="3807"/>
    <cellStyle name="40 % – Zvýraznění2 11 2 2" xfId="12114"/>
    <cellStyle name="40 % – Zvýraznění2 11 3" xfId="3808"/>
    <cellStyle name="40 % – Zvýraznění2 11 3 2" xfId="12115"/>
    <cellStyle name="40 % – Zvýraznění2 11 4" xfId="3809"/>
    <cellStyle name="40 % – Zvýraznění2 11 4 2" xfId="12116"/>
    <cellStyle name="40 % – Zvýraznění2 11 5" xfId="3810"/>
    <cellStyle name="40 % – Zvýraznění2 11 5 2" xfId="12117"/>
    <cellStyle name="40 % – Zvýraznění2 11 6" xfId="15864"/>
    <cellStyle name="40 % – Zvýraznění2 11 7" xfId="8329"/>
    <cellStyle name="40 % – Zvýraznění2 12" xfId="3811"/>
    <cellStyle name="40 % – Zvýraznění2 12 2" xfId="3812"/>
    <cellStyle name="40 % – Zvýraznění2 12 2 2" xfId="12118"/>
    <cellStyle name="40 % – Zvýraznění2 12 3" xfId="3813"/>
    <cellStyle name="40 % – Zvýraznění2 12 3 2" xfId="12119"/>
    <cellStyle name="40 % – Zvýraznění2 12 4" xfId="3814"/>
    <cellStyle name="40 % – Zvýraznění2 12 4 2" xfId="12120"/>
    <cellStyle name="40 % – Zvýraznění2 12 5" xfId="3815"/>
    <cellStyle name="40 % – Zvýraznění2 12 5 2" xfId="12121"/>
    <cellStyle name="40 % – Zvýraznění2 12 6" xfId="15865"/>
    <cellStyle name="40 % – Zvýraznění2 12 7" xfId="8330"/>
    <cellStyle name="40 % – Zvýraznění2 13" xfId="3816"/>
    <cellStyle name="40 % – Zvýraznění2 13 2" xfId="3817"/>
    <cellStyle name="40 % – Zvýraznění2 13 2 2" xfId="12122"/>
    <cellStyle name="40 % – Zvýraznění2 13 3" xfId="3818"/>
    <cellStyle name="40 % – Zvýraznění2 13 3 2" xfId="12123"/>
    <cellStyle name="40 % – Zvýraznění2 13 4" xfId="3819"/>
    <cellStyle name="40 % – Zvýraznění2 13 4 2" xfId="12124"/>
    <cellStyle name="40 % – Zvýraznění2 13 5" xfId="3820"/>
    <cellStyle name="40 % – Zvýraznění2 13 5 2" xfId="12125"/>
    <cellStyle name="40 % – Zvýraznění2 13 6" xfId="15866"/>
    <cellStyle name="40 % – Zvýraznění2 13 7" xfId="8331"/>
    <cellStyle name="40 % – Zvýraznění2 14" xfId="3821"/>
    <cellStyle name="40 % – Zvýraznění2 14 2" xfId="3822"/>
    <cellStyle name="40 % – Zvýraznění2 14 2 2" xfId="12126"/>
    <cellStyle name="40 % – Zvýraznění2 14 3" xfId="3823"/>
    <cellStyle name="40 % – Zvýraznění2 14 3 2" xfId="12127"/>
    <cellStyle name="40 % – Zvýraznění2 14 4" xfId="3824"/>
    <cellStyle name="40 % – Zvýraznění2 14 4 2" xfId="12128"/>
    <cellStyle name="40 % – Zvýraznění2 14 5" xfId="3825"/>
    <cellStyle name="40 % – Zvýraznění2 14 5 2" xfId="12129"/>
    <cellStyle name="40 % – Zvýraznění2 14 6" xfId="15867"/>
    <cellStyle name="40 % – Zvýraznění2 14 7" xfId="8332"/>
    <cellStyle name="40 % – Zvýraznění2 15" xfId="3826"/>
    <cellStyle name="40 % – Zvýraznění2 15 2" xfId="3827"/>
    <cellStyle name="40 % – Zvýraznění2 15 2 2" xfId="12130"/>
    <cellStyle name="40 % – Zvýraznění2 15 3" xfId="3828"/>
    <cellStyle name="40 % – Zvýraznění2 15 3 2" xfId="12131"/>
    <cellStyle name="40 % – Zvýraznění2 15 4" xfId="3829"/>
    <cellStyle name="40 % – Zvýraznění2 15 4 2" xfId="12132"/>
    <cellStyle name="40 % – Zvýraznění2 15 5" xfId="3830"/>
    <cellStyle name="40 % – Zvýraznění2 15 5 2" xfId="12133"/>
    <cellStyle name="40 % – Zvýraznění2 15 6" xfId="15868"/>
    <cellStyle name="40 % – Zvýraznění2 15 7" xfId="8333"/>
    <cellStyle name="40 % – Zvýraznění2 16" xfId="3831"/>
    <cellStyle name="40 % – Zvýraznění2 16 2" xfId="3832"/>
    <cellStyle name="40 % – Zvýraznění2 16 2 2" xfId="12134"/>
    <cellStyle name="40 % – Zvýraznění2 16 3" xfId="3833"/>
    <cellStyle name="40 % – Zvýraznění2 16 3 2" xfId="12135"/>
    <cellStyle name="40 % – Zvýraznění2 16 4" xfId="3834"/>
    <cellStyle name="40 % – Zvýraznění2 16 4 2" xfId="12136"/>
    <cellStyle name="40 % – Zvýraznění2 16 5" xfId="3835"/>
    <cellStyle name="40 % – Zvýraznění2 16 5 2" xfId="12137"/>
    <cellStyle name="40 % – Zvýraznění2 16 6" xfId="15869"/>
    <cellStyle name="40 % – Zvýraznění2 16 7" xfId="8334"/>
    <cellStyle name="40 % – Zvýraznění2 17" xfId="3836"/>
    <cellStyle name="40 % – Zvýraznění2 17 2" xfId="3837"/>
    <cellStyle name="40 % – Zvýraznění2 17 2 2" xfId="12138"/>
    <cellStyle name="40 % – Zvýraznění2 17 3" xfId="3838"/>
    <cellStyle name="40 % – Zvýraznění2 17 3 2" xfId="12139"/>
    <cellStyle name="40 % – Zvýraznění2 17 4" xfId="3839"/>
    <cellStyle name="40 % – Zvýraznění2 17 4 2" xfId="12140"/>
    <cellStyle name="40 % – Zvýraznění2 17 5" xfId="3840"/>
    <cellStyle name="40 % – Zvýraznění2 17 5 2" xfId="12141"/>
    <cellStyle name="40 % – Zvýraznění2 17 6" xfId="15870"/>
    <cellStyle name="40 % – Zvýraznění2 17 7" xfId="8335"/>
    <cellStyle name="40 % – Zvýraznění2 18" xfId="3841"/>
    <cellStyle name="40 % – Zvýraznění2 18 2" xfId="3842"/>
    <cellStyle name="40 % – Zvýraznění2 18 2 2" xfId="12142"/>
    <cellStyle name="40 % – Zvýraznění2 18 3" xfId="3843"/>
    <cellStyle name="40 % – Zvýraznění2 18 3 2" xfId="12143"/>
    <cellStyle name="40 % – Zvýraznění2 18 4" xfId="3844"/>
    <cellStyle name="40 % – Zvýraznění2 18 4 2" xfId="12144"/>
    <cellStyle name="40 % – Zvýraznění2 18 5" xfId="3845"/>
    <cellStyle name="40 % – Zvýraznění2 18 5 2" xfId="12145"/>
    <cellStyle name="40 % – Zvýraznění2 18 6" xfId="15871"/>
    <cellStyle name="40 % – Zvýraznění2 18 7" xfId="8336"/>
    <cellStyle name="40 % – Zvýraznění2 19" xfId="3846"/>
    <cellStyle name="40 % – Zvýraznění2 19 2" xfId="3847"/>
    <cellStyle name="40 % – Zvýraznění2 19 2 2" xfId="12146"/>
    <cellStyle name="40 % – Zvýraznění2 19 3" xfId="3848"/>
    <cellStyle name="40 % – Zvýraznění2 19 3 2" xfId="12147"/>
    <cellStyle name="40 % – Zvýraznění2 19 4" xfId="3849"/>
    <cellStyle name="40 % – Zvýraznění2 19 4 2" xfId="12148"/>
    <cellStyle name="40 % – Zvýraznění2 19 5" xfId="3850"/>
    <cellStyle name="40 % – Zvýraznění2 19 5 2" xfId="12149"/>
    <cellStyle name="40 % – Zvýraznění2 19 6" xfId="15872"/>
    <cellStyle name="40 % – Zvýraznění2 19 7" xfId="8337"/>
    <cellStyle name="40 % – Zvýraznění2 2" xfId="3851"/>
    <cellStyle name="40 % – Zvýraznění2 2 2" xfId="3852"/>
    <cellStyle name="40 % – Zvýraznění2 2 2 2" xfId="12150"/>
    <cellStyle name="40 % – Zvýraznění2 2 3" xfId="3853"/>
    <cellStyle name="40 % – Zvýraznění2 2 3 2" xfId="12151"/>
    <cellStyle name="40 % – Zvýraznění2 2 4" xfId="3854"/>
    <cellStyle name="40 % – Zvýraznění2 2 4 2" xfId="12152"/>
    <cellStyle name="40 % – Zvýraznění2 2 5" xfId="3855"/>
    <cellStyle name="40 % – Zvýraznění2 2 5 2" xfId="12153"/>
    <cellStyle name="40 % – Zvýraznění2 2 6" xfId="15873"/>
    <cellStyle name="40 % – Zvýraznění2 2 7" xfId="8338"/>
    <cellStyle name="40 % – Zvýraznění2 20" xfId="3856"/>
    <cellStyle name="40 % – Zvýraznění2 20 2" xfId="3857"/>
    <cellStyle name="40 % – Zvýraznění2 20 2 2" xfId="12154"/>
    <cellStyle name="40 % – Zvýraznění2 20 3" xfId="3858"/>
    <cellStyle name="40 % – Zvýraznění2 20 3 2" xfId="12155"/>
    <cellStyle name="40 % – Zvýraznění2 20 4" xfId="3859"/>
    <cellStyle name="40 % – Zvýraznění2 20 4 2" xfId="12156"/>
    <cellStyle name="40 % – Zvýraznění2 20 5" xfId="3860"/>
    <cellStyle name="40 % – Zvýraznění2 20 5 2" xfId="12157"/>
    <cellStyle name="40 % – Zvýraznění2 20 6" xfId="15874"/>
    <cellStyle name="40 % – Zvýraznění2 20 7" xfId="8339"/>
    <cellStyle name="40 % – Zvýraznění2 21" xfId="3861"/>
    <cellStyle name="40 % – Zvýraznění2 21 2" xfId="3862"/>
    <cellStyle name="40 % – Zvýraznění2 21 2 2" xfId="12158"/>
    <cellStyle name="40 % – Zvýraznění2 21 3" xfId="3863"/>
    <cellStyle name="40 % – Zvýraznění2 21 3 2" xfId="12159"/>
    <cellStyle name="40 % – Zvýraznění2 21 4" xfId="3864"/>
    <cellStyle name="40 % – Zvýraznění2 21 4 2" xfId="12160"/>
    <cellStyle name="40 % – Zvýraznění2 21 5" xfId="3865"/>
    <cellStyle name="40 % – Zvýraznění2 21 5 2" xfId="12161"/>
    <cellStyle name="40 % – Zvýraznění2 21 6" xfId="15875"/>
    <cellStyle name="40 % – Zvýraznění2 21 7" xfId="8340"/>
    <cellStyle name="40 % – Zvýraznění2 22" xfId="3866"/>
    <cellStyle name="40 % – Zvýraznění2 22 2" xfId="3867"/>
    <cellStyle name="40 % – Zvýraznění2 22 2 2" xfId="12162"/>
    <cellStyle name="40 % – Zvýraznění2 22 3" xfId="3868"/>
    <cellStyle name="40 % – Zvýraznění2 22 3 2" xfId="12163"/>
    <cellStyle name="40 % – Zvýraznění2 22 4" xfId="3869"/>
    <cellStyle name="40 % – Zvýraznění2 22 4 2" xfId="12164"/>
    <cellStyle name="40 % – Zvýraznění2 22 5" xfId="3870"/>
    <cellStyle name="40 % – Zvýraznění2 22 5 2" xfId="12165"/>
    <cellStyle name="40 % – Zvýraznění2 22 6" xfId="15876"/>
    <cellStyle name="40 % – Zvýraznění2 22 7" xfId="8341"/>
    <cellStyle name="40 % – Zvýraznění2 23" xfId="3871"/>
    <cellStyle name="40 % – Zvýraznění2 23 2" xfId="3872"/>
    <cellStyle name="40 % – Zvýraznění2 23 2 2" xfId="12166"/>
    <cellStyle name="40 % – Zvýraznění2 23 3" xfId="3873"/>
    <cellStyle name="40 % – Zvýraznění2 23 3 2" xfId="12167"/>
    <cellStyle name="40 % – Zvýraznění2 23 4" xfId="3874"/>
    <cellStyle name="40 % – Zvýraznění2 23 4 2" xfId="12168"/>
    <cellStyle name="40 % – Zvýraznění2 23 5" xfId="3875"/>
    <cellStyle name="40 % – Zvýraznění2 23 5 2" xfId="12169"/>
    <cellStyle name="40 % – Zvýraznění2 23 6" xfId="15877"/>
    <cellStyle name="40 % – Zvýraznění2 23 7" xfId="8342"/>
    <cellStyle name="40 % – Zvýraznění2 24" xfId="3876"/>
    <cellStyle name="40 % – Zvýraznění2 24 2" xfId="3877"/>
    <cellStyle name="40 % – Zvýraznění2 24 2 2" xfId="12170"/>
    <cellStyle name="40 % – Zvýraznění2 24 3" xfId="3878"/>
    <cellStyle name="40 % – Zvýraznění2 24 3 2" xfId="12171"/>
    <cellStyle name="40 % – Zvýraznění2 24 4" xfId="3879"/>
    <cellStyle name="40 % – Zvýraznění2 24 4 2" xfId="12172"/>
    <cellStyle name="40 % – Zvýraznění2 24 5" xfId="3880"/>
    <cellStyle name="40 % – Zvýraznění2 24 5 2" xfId="12173"/>
    <cellStyle name="40 % – Zvýraznění2 24 6" xfId="15878"/>
    <cellStyle name="40 % – Zvýraznění2 24 7" xfId="8343"/>
    <cellStyle name="40 % – Zvýraznění2 25" xfId="3881"/>
    <cellStyle name="40 % – Zvýraznění2 25 2" xfId="3882"/>
    <cellStyle name="40 % – Zvýraznění2 25 2 2" xfId="12174"/>
    <cellStyle name="40 % – Zvýraznění2 25 3" xfId="3883"/>
    <cellStyle name="40 % – Zvýraznění2 25 3 2" xfId="12175"/>
    <cellStyle name="40 % – Zvýraznění2 25 4" xfId="3884"/>
    <cellStyle name="40 % – Zvýraznění2 25 4 2" xfId="12176"/>
    <cellStyle name="40 % – Zvýraznění2 25 5" xfId="3885"/>
    <cellStyle name="40 % – Zvýraznění2 25 5 2" xfId="12177"/>
    <cellStyle name="40 % – Zvýraznění2 25 6" xfId="15879"/>
    <cellStyle name="40 % – Zvýraznění2 25 7" xfId="8344"/>
    <cellStyle name="40 % – Zvýraznění2 26" xfId="3886"/>
    <cellStyle name="40 % – Zvýraznění2 26 2" xfId="3887"/>
    <cellStyle name="40 % – Zvýraznění2 26 2 2" xfId="12178"/>
    <cellStyle name="40 % – Zvýraznění2 26 3" xfId="3888"/>
    <cellStyle name="40 % – Zvýraznění2 26 3 2" xfId="12179"/>
    <cellStyle name="40 % – Zvýraznění2 26 4" xfId="3889"/>
    <cellStyle name="40 % – Zvýraznění2 26 4 2" xfId="12180"/>
    <cellStyle name="40 % – Zvýraznění2 26 5" xfId="3890"/>
    <cellStyle name="40 % – Zvýraznění2 26 5 2" xfId="12181"/>
    <cellStyle name="40 % – Zvýraznění2 26 6" xfId="15880"/>
    <cellStyle name="40 % – Zvýraznění2 26 7" xfId="8345"/>
    <cellStyle name="40 % – Zvýraznění2 27" xfId="3891"/>
    <cellStyle name="40 % – Zvýraznění2 27 2" xfId="3892"/>
    <cellStyle name="40 % – Zvýraznění2 27 2 2" xfId="12182"/>
    <cellStyle name="40 % – Zvýraznění2 27 3" xfId="3893"/>
    <cellStyle name="40 % – Zvýraznění2 27 3 2" xfId="12183"/>
    <cellStyle name="40 % – Zvýraznění2 27 4" xfId="3894"/>
    <cellStyle name="40 % – Zvýraznění2 27 4 2" xfId="12184"/>
    <cellStyle name="40 % – Zvýraznění2 27 5" xfId="3895"/>
    <cellStyle name="40 % – Zvýraznění2 27 5 2" xfId="12185"/>
    <cellStyle name="40 % – Zvýraznění2 27 6" xfId="15881"/>
    <cellStyle name="40 % – Zvýraznění2 27 7" xfId="8346"/>
    <cellStyle name="40 % – Zvýraznění2 28" xfId="3896"/>
    <cellStyle name="40 % – Zvýraznění2 28 2" xfId="3897"/>
    <cellStyle name="40 % – Zvýraznění2 28 2 2" xfId="12186"/>
    <cellStyle name="40 % – Zvýraznění2 28 3" xfId="3898"/>
    <cellStyle name="40 % – Zvýraznění2 28 3 2" xfId="12187"/>
    <cellStyle name="40 % – Zvýraznění2 28 4" xfId="3899"/>
    <cellStyle name="40 % – Zvýraznění2 28 4 2" xfId="12188"/>
    <cellStyle name="40 % – Zvýraznění2 28 5" xfId="3900"/>
    <cellStyle name="40 % – Zvýraznění2 28 5 2" xfId="12189"/>
    <cellStyle name="40 % – Zvýraznění2 28 6" xfId="15882"/>
    <cellStyle name="40 % – Zvýraznění2 28 7" xfId="8347"/>
    <cellStyle name="40 % – Zvýraznění2 29" xfId="3901"/>
    <cellStyle name="40 % – Zvýraznění2 29 2" xfId="3902"/>
    <cellStyle name="40 % – Zvýraznění2 29 2 2" xfId="12190"/>
    <cellStyle name="40 % – Zvýraznění2 29 3" xfId="3903"/>
    <cellStyle name="40 % – Zvýraznění2 29 3 2" xfId="12191"/>
    <cellStyle name="40 % – Zvýraznění2 29 4" xfId="3904"/>
    <cellStyle name="40 % – Zvýraznění2 29 4 2" xfId="12192"/>
    <cellStyle name="40 % – Zvýraznění2 29 5" xfId="3905"/>
    <cellStyle name="40 % – Zvýraznění2 29 5 2" xfId="12193"/>
    <cellStyle name="40 % – Zvýraznění2 29 6" xfId="15883"/>
    <cellStyle name="40 % – Zvýraznění2 29 7" xfId="8348"/>
    <cellStyle name="40 % – Zvýraznění2 3" xfId="3906"/>
    <cellStyle name="40 % – Zvýraznění2 3 2" xfId="3907"/>
    <cellStyle name="40 % – Zvýraznění2 3 2 2" xfId="12194"/>
    <cellStyle name="40 % – Zvýraznění2 3 3" xfId="3908"/>
    <cellStyle name="40 % – Zvýraznění2 3 3 2" xfId="12195"/>
    <cellStyle name="40 % – Zvýraznění2 3 4" xfId="3909"/>
    <cellStyle name="40 % – Zvýraznění2 3 4 2" xfId="12196"/>
    <cellStyle name="40 % – Zvýraznění2 3 5" xfId="3910"/>
    <cellStyle name="40 % – Zvýraznění2 3 5 2" xfId="12197"/>
    <cellStyle name="40 % – Zvýraznění2 3 6" xfId="15884"/>
    <cellStyle name="40 % – Zvýraznění2 3 7" xfId="8349"/>
    <cellStyle name="40 % – Zvýraznění2 30" xfId="3911"/>
    <cellStyle name="40 % – Zvýraznění2 30 2" xfId="3912"/>
    <cellStyle name="40 % – Zvýraznění2 30 2 2" xfId="12198"/>
    <cellStyle name="40 % – Zvýraznění2 30 3" xfId="3913"/>
    <cellStyle name="40 % – Zvýraznění2 30 3 2" xfId="12199"/>
    <cellStyle name="40 % – Zvýraznění2 30 4" xfId="3914"/>
    <cellStyle name="40 % – Zvýraznění2 30 4 2" xfId="12200"/>
    <cellStyle name="40 % – Zvýraznění2 30 5" xfId="3915"/>
    <cellStyle name="40 % – Zvýraznění2 30 5 2" xfId="12201"/>
    <cellStyle name="40 % – Zvýraznění2 30 6" xfId="15885"/>
    <cellStyle name="40 % – Zvýraznění2 30 7" xfId="8350"/>
    <cellStyle name="40 % – Zvýraznění2 31" xfId="3916"/>
    <cellStyle name="40 % – Zvýraznění2 31 2" xfId="3917"/>
    <cellStyle name="40 % – Zvýraznění2 31 2 2" xfId="12202"/>
    <cellStyle name="40 % – Zvýraznění2 31 3" xfId="3918"/>
    <cellStyle name="40 % – Zvýraznění2 31 3 2" xfId="12203"/>
    <cellStyle name="40 % – Zvýraznění2 31 4" xfId="3919"/>
    <cellStyle name="40 % – Zvýraznění2 31 4 2" xfId="12204"/>
    <cellStyle name="40 % – Zvýraznění2 31 5" xfId="3920"/>
    <cellStyle name="40 % – Zvýraznění2 31 5 2" xfId="12205"/>
    <cellStyle name="40 % – Zvýraznění2 31 6" xfId="15886"/>
    <cellStyle name="40 % – Zvýraznění2 31 7" xfId="8351"/>
    <cellStyle name="40 % – Zvýraznění2 32" xfId="3921"/>
    <cellStyle name="40 % – Zvýraznění2 32 2" xfId="3922"/>
    <cellStyle name="40 % – Zvýraznění2 32 2 2" xfId="12206"/>
    <cellStyle name="40 % – Zvýraznění2 32 3" xfId="3923"/>
    <cellStyle name="40 % – Zvýraznění2 32 3 2" xfId="12207"/>
    <cellStyle name="40 % – Zvýraznění2 32 4" xfId="3924"/>
    <cellStyle name="40 % – Zvýraznění2 32 4 2" xfId="12208"/>
    <cellStyle name="40 % – Zvýraznění2 32 5" xfId="3925"/>
    <cellStyle name="40 % – Zvýraznění2 32 5 2" xfId="12209"/>
    <cellStyle name="40 % – Zvýraznění2 32 6" xfId="15887"/>
    <cellStyle name="40 % – Zvýraznění2 32 7" xfId="8352"/>
    <cellStyle name="40 % – Zvýraznění2 33" xfId="3926"/>
    <cellStyle name="40 % – Zvýraznění2 33 2" xfId="3927"/>
    <cellStyle name="40 % – Zvýraznění2 33 2 2" xfId="12210"/>
    <cellStyle name="40 % – Zvýraznění2 33 3" xfId="3928"/>
    <cellStyle name="40 % – Zvýraznění2 33 3 2" xfId="12211"/>
    <cellStyle name="40 % – Zvýraznění2 33 4" xfId="3929"/>
    <cellStyle name="40 % – Zvýraznění2 33 4 2" xfId="12212"/>
    <cellStyle name="40 % – Zvýraznění2 33 5" xfId="3930"/>
    <cellStyle name="40 % – Zvýraznění2 33 5 2" xfId="12213"/>
    <cellStyle name="40 % – Zvýraznění2 33 6" xfId="15888"/>
    <cellStyle name="40 % – Zvýraznění2 33 7" xfId="8353"/>
    <cellStyle name="40 % – Zvýraznění2 34" xfId="3931"/>
    <cellStyle name="40 % – Zvýraznění2 34 2" xfId="3932"/>
    <cellStyle name="40 % – Zvýraznění2 34 2 2" xfId="12214"/>
    <cellStyle name="40 % – Zvýraznění2 34 3" xfId="3933"/>
    <cellStyle name="40 % – Zvýraznění2 34 3 2" xfId="12215"/>
    <cellStyle name="40 % – Zvýraznění2 34 4" xfId="3934"/>
    <cellStyle name="40 % – Zvýraznění2 34 4 2" xfId="12216"/>
    <cellStyle name="40 % – Zvýraznění2 34 5" xfId="3935"/>
    <cellStyle name="40 % – Zvýraznění2 34 5 2" xfId="12217"/>
    <cellStyle name="40 % – Zvýraznění2 34 6" xfId="15889"/>
    <cellStyle name="40 % – Zvýraznění2 34 7" xfId="8354"/>
    <cellStyle name="40 % – Zvýraznění2 35" xfId="3936"/>
    <cellStyle name="40 % – Zvýraznění2 35 2" xfId="3937"/>
    <cellStyle name="40 % – Zvýraznění2 35 2 2" xfId="12218"/>
    <cellStyle name="40 % – Zvýraznění2 35 3" xfId="3938"/>
    <cellStyle name="40 % – Zvýraznění2 35 3 2" xfId="12219"/>
    <cellStyle name="40 % – Zvýraznění2 35 4" xfId="3939"/>
    <cellStyle name="40 % – Zvýraznění2 35 4 2" xfId="12220"/>
    <cellStyle name="40 % – Zvýraznění2 35 5" xfId="3940"/>
    <cellStyle name="40 % – Zvýraznění2 35 5 2" xfId="12221"/>
    <cellStyle name="40 % – Zvýraznění2 35 6" xfId="15890"/>
    <cellStyle name="40 % – Zvýraznění2 35 7" xfId="8355"/>
    <cellStyle name="40 % – Zvýraznění2 36" xfId="3941"/>
    <cellStyle name="40 % – Zvýraznění2 36 2" xfId="3942"/>
    <cellStyle name="40 % – Zvýraznění2 36 2 2" xfId="12222"/>
    <cellStyle name="40 % – Zvýraznění2 36 3" xfId="3943"/>
    <cellStyle name="40 % – Zvýraznění2 36 3 2" xfId="12223"/>
    <cellStyle name="40 % – Zvýraznění2 36 4" xfId="3944"/>
    <cellStyle name="40 % – Zvýraznění2 36 4 2" xfId="12224"/>
    <cellStyle name="40 % – Zvýraznění2 36 5" xfId="3945"/>
    <cellStyle name="40 % – Zvýraznění2 36 5 2" xfId="12225"/>
    <cellStyle name="40 % – Zvýraznění2 36 6" xfId="15891"/>
    <cellStyle name="40 % – Zvýraznění2 36 7" xfId="8356"/>
    <cellStyle name="40 % – Zvýraznění2 37" xfId="3946"/>
    <cellStyle name="40 % – Zvýraznění2 37 2" xfId="3947"/>
    <cellStyle name="40 % – Zvýraznění2 37 2 2" xfId="12226"/>
    <cellStyle name="40 % – Zvýraznění2 37 3" xfId="3948"/>
    <cellStyle name="40 % – Zvýraznění2 37 3 2" xfId="12227"/>
    <cellStyle name="40 % – Zvýraznění2 37 4" xfId="3949"/>
    <cellStyle name="40 % – Zvýraznění2 37 4 2" xfId="12228"/>
    <cellStyle name="40 % – Zvýraznění2 37 5" xfId="3950"/>
    <cellStyle name="40 % – Zvýraznění2 37 5 2" xfId="12229"/>
    <cellStyle name="40 % – Zvýraznění2 37 6" xfId="15892"/>
    <cellStyle name="40 % – Zvýraznění2 37 7" xfId="8357"/>
    <cellStyle name="40 % – Zvýraznění2 38" xfId="3951"/>
    <cellStyle name="40 % – Zvýraznění2 38 2" xfId="3952"/>
    <cellStyle name="40 % – Zvýraznění2 38 2 2" xfId="12230"/>
    <cellStyle name="40 % – Zvýraznění2 38 3" xfId="3953"/>
    <cellStyle name="40 % – Zvýraznění2 38 3 2" xfId="12231"/>
    <cellStyle name="40 % – Zvýraznění2 38 4" xfId="3954"/>
    <cellStyle name="40 % – Zvýraznění2 38 4 2" xfId="12232"/>
    <cellStyle name="40 % – Zvýraznění2 38 5" xfId="3955"/>
    <cellStyle name="40 % – Zvýraznění2 38 5 2" xfId="12233"/>
    <cellStyle name="40 % – Zvýraznění2 38 6" xfId="15893"/>
    <cellStyle name="40 % – Zvýraznění2 38 7" xfId="8358"/>
    <cellStyle name="40 % – Zvýraznění2 39" xfId="3956"/>
    <cellStyle name="40 % – Zvýraznění2 39 2" xfId="3957"/>
    <cellStyle name="40 % – Zvýraznění2 39 2 2" xfId="12234"/>
    <cellStyle name="40 % – Zvýraznění2 39 3" xfId="3958"/>
    <cellStyle name="40 % – Zvýraznění2 39 3 2" xfId="12235"/>
    <cellStyle name="40 % – Zvýraznění2 39 4" xfId="3959"/>
    <cellStyle name="40 % – Zvýraznění2 39 4 2" xfId="12236"/>
    <cellStyle name="40 % – Zvýraznění2 39 5" xfId="3960"/>
    <cellStyle name="40 % – Zvýraznění2 39 5 2" xfId="12237"/>
    <cellStyle name="40 % – Zvýraznění2 39 6" xfId="15894"/>
    <cellStyle name="40 % – Zvýraznění2 39 7" xfId="8359"/>
    <cellStyle name="40 % – Zvýraznění2 4" xfId="3961"/>
    <cellStyle name="40 % – Zvýraznění2 4 2" xfId="3962"/>
    <cellStyle name="40 % – Zvýraznění2 4 2 2" xfId="12238"/>
    <cellStyle name="40 % – Zvýraznění2 4 3" xfId="3963"/>
    <cellStyle name="40 % – Zvýraznění2 4 3 2" xfId="12239"/>
    <cellStyle name="40 % – Zvýraznění2 4 4" xfId="3964"/>
    <cellStyle name="40 % – Zvýraznění2 4 4 2" xfId="12240"/>
    <cellStyle name="40 % – Zvýraznění2 4 5" xfId="3965"/>
    <cellStyle name="40 % – Zvýraznění2 4 5 2" xfId="12241"/>
    <cellStyle name="40 % – Zvýraznění2 4 6" xfId="15895"/>
    <cellStyle name="40 % – Zvýraznění2 4 7" xfId="8360"/>
    <cellStyle name="40 % – Zvýraznění2 40" xfId="3966"/>
    <cellStyle name="40 % – Zvýraznění2 40 2" xfId="3967"/>
    <cellStyle name="40 % – Zvýraznění2 40 2 2" xfId="12242"/>
    <cellStyle name="40 % – Zvýraznění2 40 3" xfId="3968"/>
    <cellStyle name="40 % – Zvýraznění2 40 3 2" xfId="12243"/>
    <cellStyle name="40 % – Zvýraznění2 40 4" xfId="3969"/>
    <cellStyle name="40 % – Zvýraznění2 40 4 2" xfId="12244"/>
    <cellStyle name="40 % – Zvýraznění2 40 5" xfId="3970"/>
    <cellStyle name="40 % – Zvýraznění2 40 5 2" xfId="12245"/>
    <cellStyle name="40 % – Zvýraznění2 40 6" xfId="15896"/>
    <cellStyle name="40 % – Zvýraznění2 40 7" xfId="8361"/>
    <cellStyle name="40 % – Zvýraznění2 41" xfId="3971"/>
    <cellStyle name="40 % – Zvýraznění2 41 2" xfId="3972"/>
    <cellStyle name="40 % – Zvýraznění2 41 2 2" xfId="12246"/>
    <cellStyle name="40 % – Zvýraznění2 41 3" xfId="3973"/>
    <cellStyle name="40 % – Zvýraznění2 41 3 2" xfId="12247"/>
    <cellStyle name="40 % – Zvýraznění2 41 4" xfId="3974"/>
    <cellStyle name="40 % – Zvýraznění2 41 4 2" xfId="12248"/>
    <cellStyle name="40 % – Zvýraznění2 41 5" xfId="3975"/>
    <cellStyle name="40 % – Zvýraznění2 41 5 2" xfId="12249"/>
    <cellStyle name="40 % – Zvýraznění2 41 6" xfId="15897"/>
    <cellStyle name="40 % – Zvýraznění2 41 7" xfId="8362"/>
    <cellStyle name="40 % – Zvýraznění2 42" xfId="3976"/>
    <cellStyle name="40 % – Zvýraznění2 42 2" xfId="3977"/>
    <cellStyle name="40 % – Zvýraznění2 42 2 2" xfId="12250"/>
    <cellStyle name="40 % – Zvýraznění2 42 3" xfId="3978"/>
    <cellStyle name="40 % – Zvýraznění2 42 3 2" xfId="12251"/>
    <cellStyle name="40 % – Zvýraznění2 42 4" xfId="3979"/>
    <cellStyle name="40 % – Zvýraznění2 42 4 2" xfId="12252"/>
    <cellStyle name="40 % – Zvýraznění2 42 5" xfId="3980"/>
    <cellStyle name="40 % – Zvýraznění2 42 5 2" xfId="12253"/>
    <cellStyle name="40 % – Zvýraznění2 42 6" xfId="15898"/>
    <cellStyle name="40 % – Zvýraznění2 42 7" xfId="8363"/>
    <cellStyle name="40 % – Zvýraznění2 43" xfId="3981"/>
    <cellStyle name="40 % – Zvýraznění2 43 2" xfId="3982"/>
    <cellStyle name="40 % – Zvýraznění2 43 2 2" xfId="12254"/>
    <cellStyle name="40 % – Zvýraznění2 43 3" xfId="3983"/>
    <cellStyle name="40 % – Zvýraznění2 43 3 2" xfId="12255"/>
    <cellStyle name="40 % – Zvýraznění2 43 4" xfId="3984"/>
    <cellStyle name="40 % – Zvýraznění2 43 4 2" xfId="12256"/>
    <cellStyle name="40 % – Zvýraznění2 43 5" xfId="3985"/>
    <cellStyle name="40 % – Zvýraznění2 43 5 2" xfId="12257"/>
    <cellStyle name="40 % – Zvýraznění2 43 6" xfId="15899"/>
    <cellStyle name="40 % – Zvýraznění2 43 7" xfId="8364"/>
    <cellStyle name="40 % – Zvýraznění2 44" xfId="3986"/>
    <cellStyle name="40 % – Zvýraznění2 44 2" xfId="3987"/>
    <cellStyle name="40 % – Zvýraznění2 44 2 2" xfId="12258"/>
    <cellStyle name="40 % – Zvýraznění2 44 3" xfId="3988"/>
    <cellStyle name="40 % – Zvýraznění2 44 3 2" xfId="12259"/>
    <cellStyle name="40 % – Zvýraznění2 44 4" xfId="3989"/>
    <cellStyle name="40 % – Zvýraznění2 44 4 2" xfId="12260"/>
    <cellStyle name="40 % – Zvýraznění2 44 5" xfId="3990"/>
    <cellStyle name="40 % – Zvýraznění2 44 5 2" xfId="12261"/>
    <cellStyle name="40 % – Zvýraznění2 44 6" xfId="15900"/>
    <cellStyle name="40 % – Zvýraznění2 44 7" xfId="8365"/>
    <cellStyle name="40 % – Zvýraznění2 45" xfId="3991"/>
    <cellStyle name="40 % – Zvýraznění2 45 2" xfId="3992"/>
    <cellStyle name="40 % – Zvýraznění2 45 2 2" xfId="12262"/>
    <cellStyle name="40 % – Zvýraznění2 45 3" xfId="3993"/>
    <cellStyle name="40 % – Zvýraznění2 45 3 2" xfId="12263"/>
    <cellStyle name="40 % – Zvýraznění2 45 4" xfId="3994"/>
    <cellStyle name="40 % – Zvýraznění2 45 4 2" xfId="12264"/>
    <cellStyle name="40 % – Zvýraznění2 45 5" xfId="3995"/>
    <cellStyle name="40 % – Zvýraznění2 45 5 2" xfId="12265"/>
    <cellStyle name="40 % – Zvýraznění2 45 6" xfId="15901"/>
    <cellStyle name="40 % – Zvýraznění2 45 7" xfId="8366"/>
    <cellStyle name="40 % – Zvýraznění2 46" xfId="3996"/>
    <cellStyle name="40 % – Zvýraznění2 46 2" xfId="3997"/>
    <cellStyle name="40 % – Zvýraznění2 46 2 2" xfId="12266"/>
    <cellStyle name="40 % – Zvýraznění2 46 3" xfId="3998"/>
    <cellStyle name="40 % – Zvýraznění2 46 3 2" xfId="12267"/>
    <cellStyle name="40 % – Zvýraznění2 46 4" xfId="3999"/>
    <cellStyle name="40 % – Zvýraznění2 46 4 2" xfId="12268"/>
    <cellStyle name="40 % – Zvýraznění2 46 5" xfId="4000"/>
    <cellStyle name="40 % – Zvýraznění2 46 5 2" xfId="12269"/>
    <cellStyle name="40 % – Zvýraznění2 46 6" xfId="15902"/>
    <cellStyle name="40 % – Zvýraznění2 46 7" xfId="8367"/>
    <cellStyle name="40 % – Zvýraznění2 47" xfId="4001"/>
    <cellStyle name="40 % – Zvýraznění2 47 2" xfId="4002"/>
    <cellStyle name="40 % – Zvýraznění2 47 2 2" xfId="12270"/>
    <cellStyle name="40 % – Zvýraznění2 47 3" xfId="4003"/>
    <cellStyle name="40 % – Zvýraznění2 47 3 2" xfId="12271"/>
    <cellStyle name="40 % – Zvýraznění2 47 4" xfId="4004"/>
    <cellStyle name="40 % – Zvýraznění2 47 4 2" xfId="12272"/>
    <cellStyle name="40 % – Zvýraznění2 47 5" xfId="4005"/>
    <cellStyle name="40 % – Zvýraznění2 47 5 2" xfId="12273"/>
    <cellStyle name="40 % – Zvýraznění2 47 6" xfId="15903"/>
    <cellStyle name="40 % – Zvýraznění2 47 7" xfId="8368"/>
    <cellStyle name="40 % – Zvýraznění2 48" xfId="4006"/>
    <cellStyle name="40 % – Zvýraznění2 48 2" xfId="4007"/>
    <cellStyle name="40 % – Zvýraznění2 48 2 2" xfId="12274"/>
    <cellStyle name="40 % – Zvýraznění2 48 3" xfId="4008"/>
    <cellStyle name="40 % – Zvýraznění2 48 3 2" xfId="12275"/>
    <cellStyle name="40 % – Zvýraznění2 48 4" xfId="4009"/>
    <cellStyle name="40 % – Zvýraznění2 48 4 2" xfId="12276"/>
    <cellStyle name="40 % – Zvýraznění2 48 5" xfId="4010"/>
    <cellStyle name="40 % – Zvýraznění2 48 5 2" xfId="12277"/>
    <cellStyle name="40 % – Zvýraznění2 48 6" xfId="15904"/>
    <cellStyle name="40 % – Zvýraznění2 48 7" xfId="8369"/>
    <cellStyle name="40 % – Zvýraznění2 49" xfId="4011"/>
    <cellStyle name="40 % – Zvýraznění2 49 2" xfId="4012"/>
    <cellStyle name="40 % – Zvýraznění2 49 2 2" xfId="12278"/>
    <cellStyle name="40 % – Zvýraznění2 49 3" xfId="4013"/>
    <cellStyle name="40 % – Zvýraznění2 49 3 2" xfId="12279"/>
    <cellStyle name="40 % – Zvýraznění2 49 4" xfId="4014"/>
    <cellStyle name="40 % – Zvýraznění2 49 4 2" xfId="12280"/>
    <cellStyle name="40 % – Zvýraznění2 49 5" xfId="4015"/>
    <cellStyle name="40 % – Zvýraznění2 49 5 2" xfId="12281"/>
    <cellStyle name="40 % – Zvýraznění2 49 6" xfId="15905"/>
    <cellStyle name="40 % – Zvýraznění2 49 7" xfId="8370"/>
    <cellStyle name="40 % – Zvýraznění2 5" xfId="4016"/>
    <cellStyle name="40 % – Zvýraznění2 5 2" xfId="4017"/>
    <cellStyle name="40 % – Zvýraznění2 5 2 2" xfId="12282"/>
    <cellStyle name="40 % – Zvýraznění2 5 3" xfId="4018"/>
    <cellStyle name="40 % – Zvýraznění2 5 3 2" xfId="12283"/>
    <cellStyle name="40 % – Zvýraznění2 5 4" xfId="4019"/>
    <cellStyle name="40 % – Zvýraznění2 5 4 2" xfId="12284"/>
    <cellStyle name="40 % – Zvýraznění2 5 5" xfId="4020"/>
    <cellStyle name="40 % – Zvýraznění2 5 5 2" xfId="12285"/>
    <cellStyle name="40 % – Zvýraznění2 5 6" xfId="15906"/>
    <cellStyle name="40 % – Zvýraznění2 5 7" xfId="8371"/>
    <cellStyle name="40 % – Zvýraznění2 50" xfId="4021"/>
    <cellStyle name="40 % – Zvýraznění2 50 2" xfId="4022"/>
    <cellStyle name="40 % – Zvýraznění2 50 2 2" xfId="12286"/>
    <cellStyle name="40 % – Zvýraznění2 50 3" xfId="4023"/>
    <cellStyle name="40 % – Zvýraznění2 50 3 2" xfId="12287"/>
    <cellStyle name="40 % – Zvýraznění2 50 4" xfId="4024"/>
    <cellStyle name="40 % – Zvýraznění2 50 4 2" xfId="12288"/>
    <cellStyle name="40 % – Zvýraznění2 50 5" xfId="4025"/>
    <cellStyle name="40 % – Zvýraznění2 50 5 2" xfId="12289"/>
    <cellStyle name="40 % – Zvýraznění2 50 6" xfId="15907"/>
    <cellStyle name="40 % – Zvýraznění2 50 7" xfId="8372"/>
    <cellStyle name="40 % – Zvýraznění2 51" xfId="4026"/>
    <cellStyle name="40 % – Zvýraznění2 51 2" xfId="4027"/>
    <cellStyle name="40 % – Zvýraznění2 51 2 2" xfId="12290"/>
    <cellStyle name="40 % – Zvýraznění2 51 3" xfId="4028"/>
    <cellStyle name="40 % – Zvýraznění2 51 3 2" xfId="12291"/>
    <cellStyle name="40 % – Zvýraznění2 51 4" xfId="4029"/>
    <cellStyle name="40 % – Zvýraznění2 51 4 2" xfId="12292"/>
    <cellStyle name="40 % – Zvýraznění2 51 5" xfId="4030"/>
    <cellStyle name="40 % – Zvýraznění2 51 5 2" xfId="12293"/>
    <cellStyle name="40 % – Zvýraznění2 51 6" xfId="15908"/>
    <cellStyle name="40 % – Zvýraznění2 51 7" xfId="8373"/>
    <cellStyle name="40 % – Zvýraznění2 52" xfId="4031"/>
    <cellStyle name="40 % – Zvýraznění2 52 2" xfId="4032"/>
    <cellStyle name="40 % – Zvýraznění2 52 2 2" xfId="12294"/>
    <cellStyle name="40 % – Zvýraznění2 52 3" xfId="4033"/>
    <cellStyle name="40 % – Zvýraznění2 52 3 2" xfId="12295"/>
    <cellStyle name="40 % – Zvýraznění2 52 4" xfId="4034"/>
    <cellStyle name="40 % – Zvýraznění2 52 4 2" xfId="12296"/>
    <cellStyle name="40 % – Zvýraznění2 52 5" xfId="4035"/>
    <cellStyle name="40 % – Zvýraznění2 52 5 2" xfId="12297"/>
    <cellStyle name="40 % – Zvýraznění2 52 6" xfId="15909"/>
    <cellStyle name="40 % – Zvýraznění2 52 7" xfId="8374"/>
    <cellStyle name="40 % – Zvýraznění2 53" xfId="4036"/>
    <cellStyle name="40 % – Zvýraznění2 53 2" xfId="4037"/>
    <cellStyle name="40 % – Zvýraznění2 53 2 2" xfId="12298"/>
    <cellStyle name="40 % – Zvýraznění2 53 3" xfId="4038"/>
    <cellStyle name="40 % – Zvýraznění2 53 3 2" xfId="12299"/>
    <cellStyle name="40 % – Zvýraznění2 53 4" xfId="4039"/>
    <cellStyle name="40 % – Zvýraznění2 53 4 2" xfId="12300"/>
    <cellStyle name="40 % – Zvýraznění2 53 5" xfId="4040"/>
    <cellStyle name="40 % – Zvýraznění2 53 5 2" xfId="12301"/>
    <cellStyle name="40 % – Zvýraznění2 53 6" xfId="15910"/>
    <cellStyle name="40 % – Zvýraznění2 53 7" xfId="8375"/>
    <cellStyle name="40 % – Zvýraznění2 54" xfId="4041"/>
    <cellStyle name="40 % – Zvýraznění2 54 2" xfId="4042"/>
    <cellStyle name="40 % – Zvýraznění2 54 2 2" xfId="12302"/>
    <cellStyle name="40 % – Zvýraznění2 54 3" xfId="4043"/>
    <cellStyle name="40 % – Zvýraznění2 54 3 2" xfId="12303"/>
    <cellStyle name="40 % – Zvýraznění2 54 4" xfId="4044"/>
    <cellStyle name="40 % – Zvýraznění2 54 4 2" xfId="12304"/>
    <cellStyle name="40 % – Zvýraznění2 54 5" xfId="4045"/>
    <cellStyle name="40 % – Zvýraznění2 54 5 2" xfId="12305"/>
    <cellStyle name="40 % – Zvýraznění2 54 6" xfId="15911"/>
    <cellStyle name="40 % – Zvýraznění2 54 7" xfId="8376"/>
    <cellStyle name="40 % – Zvýraznění2 55" xfId="4046"/>
    <cellStyle name="40 % – Zvýraznění2 55 2" xfId="4047"/>
    <cellStyle name="40 % – Zvýraznění2 55 2 2" xfId="12306"/>
    <cellStyle name="40 % – Zvýraznění2 55 3" xfId="4048"/>
    <cellStyle name="40 % – Zvýraznění2 55 3 2" xfId="12307"/>
    <cellStyle name="40 % – Zvýraznění2 55 4" xfId="4049"/>
    <cellStyle name="40 % – Zvýraznění2 55 4 2" xfId="12308"/>
    <cellStyle name="40 % – Zvýraznění2 55 5" xfId="4050"/>
    <cellStyle name="40 % – Zvýraznění2 55 5 2" xfId="12309"/>
    <cellStyle name="40 % – Zvýraznění2 55 6" xfId="15912"/>
    <cellStyle name="40 % – Zvýraznění2 55 7" xfId="8377"/>
    <cellStyle name="40 % – Zvýraznění2 56" xfId="4051"/>
    <cellStyle name="40 % – Zvýraznění2 56 2" xfId="4052"/>
    <cellStyle name="40 % – Zvýraznění2 56 2 2" xfId="12310"/>
    <cellStyle name="40 % – Zvýraznění2 56 3" xfId="4053"/>
    <cellStyle name="40 % – Zvýraznění2 56 3 2" xfId="12311"/>
    <cellStyle name="40 % – Zvýraznění2 56 4" xfId="4054"/>
    <cellStyle name="40 % – Zvýraznění2 56 4 2" xfId="12312"/>
    <cellStyle name="40 % – Zvýraznění2 56 5" xfId="4055"/>
    <cellStyle name="40 % – Zvýraznění2 56 5 2" xfId="12313"/>
    <cellStyle name="40 % – Zvýraznění2 56 6" xfId="15913"/>
    <cellStyle name="40 % – Zvýraznění2 56 7" xfId="8378"/>
    <cellStyle name="40 % – Zvýraznění2 57" xfId="4056"/>
    <cellStyle name="40 % – Zvýraznění2 57 2" xfId="4057"/>
    <cellStyle name="40 % – Zvýraznění2 57 2 2" xfId="12314"/>
    <cellStyle name="40 % – Zvýraznění2 57 3" xfId="4058"/>
    <cellStyle name="40 % – Zvýraznění2 57 3 2" xfId="12315"/>
    <cellStyle name="40 % – Zvýraznění2 57 4" xfId="4059"/>
    <cellStyle name="40 % – Zvýraznění2 57 4 2" xfId="12316"/>
    <cellStyle name="40 % – Zvýraznění2 57 5" xfId="4060"/>
    <cellStyle name="40 % – Zvýraznění2 57 5 2" xfId="12317"/>
    <cellStyle name="40 % – Zvýraznění2 57 6" xfId="15914"/>
    <cellStyle name="40 % – Zvýraznění2 57 7" xfId="8379"/>
    <cellStyle name="40 % – Zvýraznění2 58" xfId="4061"/>
    <cellStyle name="40 % – Zvýraznění2 58 2" xfId="4062"/>
    <cellStyle name="40 % – Zvýraznění2 58 2 2" xfId="12318"/>
    <cellStyle name="40 % – Zvýraznění2 58 3" xfId="4063"/>
    <cellStyle name="40 % – Zvýraznění2 58 3 2" xfId="12319"/>
    <cellStyle name="40 % – Zvýraznění2 58 4" xfId="4064"/>
    <cellStyle name="40 % – Zvýraznění2 58 4 2" xfId="12320"/>
    <cellStyle name="40 % – Zvýraznění2 58 5" xfId="4065"/>
    <cellStyle name="40 % – Zvýraznění2 58 5 2" xfId="12321"/>
    <cellStyle name="40 % – Zvýraznění2 58 6" xfId="15915"/>
    <cellStyle name="40 % – Zvýraznění2 58 7" xfId="8380"/>
    <cellStyle name="40 % – Zvýraznění2 59" xfId="4066"/>
    <cellStyle name="40 % – Zvýraznění2 59 2" xfId="4067"/>
    <cellStyle name="40 % – Zvýraznění2 59 2 2" xfId="12322"/>
    <cellStyle name="40 % – Zvýraznění2 59 3" xfId="4068"/>
    <cellStyle name="40 % – Zvýraznění2 59 3 2" xfId="12323"/>
    <cellStyle name="40 % – Zvýraznění2 59 4" xfId="4069"/>
    <cellStyle name="40 % – Zvýraznění2 59 4 2" xfId="12324"/>
    <cellStyle name="40 % – Zvýraznění2 59 5" xfId="4070"/>
    <cellStyle name="40 % – Zvýraznění2 59 5 2" xfId="12325"/>
    <cellStyle name="40 % – Zvýraznění2 59 6" xfId="15916"/>
    <cellStyle name="40 % – Zvýraznění2 59 7" xfId="8381"/>
    <cellStyle name="40 % – Zvýraznění2 6" xfId="4071"/>
    <cellStyle name="40 % – Zvýraznění2 6 2" xfId="4072"/>
    <cellStyle name="40 % – Zvýraznění2 6 2 2" xfId="12326"/>
    <cellStyle name="40 % – Zvýraznění2 6 3" xfId="4073"/>
    <cellStyle name="40 % – Zvýraznění2 6 3 2" xfId="12327"/>
    <cellStyle name="40 % – Zvýraznění2 6 4" xfId="4074"/>
    <cellStyle name="40 % – Zvýraznění2 6 4 2" xfId="12328"/>
    <cellStyle name="40 % – Zvýraznění2 6 5" xfId="4075"/>
    <cellStyle name="40 % – Zvýraznění2 6 5 2" xfId="12329"/>
    <cellStyle name="40 % – Zvýraznění2 6 6" xfId="15917"/>
    <cellStyle name="40 % – Zvýraznění2 6 7" xfId="8382"/>
    <cellStyle name="40 % – Zvýraznění2 60" xfId="4076"/>
    <cellStyle name="40 % – Zvýraznění2 60 2" xfId="4077"/>
    <cellStyle name="40 % – Zvýraznění2 60 2 2" xfId="12330"/>
    <cellStyle name="40 % – Zvýraznění2 60 3" xfId="4078"/>
    <cellStyle name="40 % – Zvýraznění2 60 3 2" xfId="12331"/>
    <cellStyle name="40 % – Zvýraznění2 60 4" xfId="4079"/>
    <cellStyle name="40 % – Zvýraznění2 60 4 2" xfId="12332"/>
    <cellStyle name="40 % – Zvýraznění2 60 5" xfId="4080"/>
    <cellStyle name="40 % – Zvýraznění2 60 5 2" xfId="12333"/>
    <cellStyle name="40 % – Zvýraznění2 60 6" xfId="15918"/>
    <cellStyle name="40 % – Zvýraznění2 60 7" xfId="8383"/>
    <cellStyle name="40 % – Zvýraznění2 61" xfId="4081"/>
    <cellStyle name="40 % – Zvýraznění2 61 2" xfId="4082"/>
    <cellStyle name="40 % – Zvýraznění2 61 2 2" xfId="12334"/>
    <cellStyle name="40 % – Zvýraznění2 61 3" xfId="4083"/>
    <cellStyle name="40 % – Zvýraznění2 61 3 2" xfId="12335"/>
    <cellStyle name="40 % – Zvýraznění2 61 4" xfId="4084"/>
    <cellStyle name="40 % – Zvýraznění2 61 4 2" xfId="12336"/>
    <cellStyle name="40 % – Zvýraznění2 61 5" xfId="4085"/>
    <cellStyle name="40 % – Zvýraznění2 61 5 2" xfId="12337"/>
    <cellStyle name="40 % – Zvýraznění2 61 6" xfId="15919"/>
    <cellStyle name="40 % – Zvýraznění2 61 7" xfId="8384"/>
    <cellStyle name="40 % – Zvýraznění2 62" xfId="4086"/>
    <cellStyle name="40 % – Zvýraznění2 62 2" xfId="4087"/>
    <cellStyle name="40 % – Zvýraznění2 62 2 2" xfId="12338"/>
    <cellStyle name="40 % – Zvýraznění2 62 3" xfId="4088"/>
    <cellStyle name="40 % – Zvýraznění2 62 3 2" xfId="12339"/>
    <cellStyle name="40 % – Zvýraznění2 62 4" xfId="4089"/>
    <cellStyle name="40 % – Zvýraznění2 62 4 2" xfId="12340"/>
    <cellStyle name="40 % – Zvýraznění2 62 5" xfId="4090"/>
    <cellStyle name="40 % – Zvýraznění2 62 5 2" xfId="12341"/>
    <cellStyle name="40 % – Zvýraznění2 62 6" xfId="15920"/>
    <cellStyle name="40 % – Zvýraznění2 62 7" xfId="8385"/>
    <cellStyle name="40 % – Zvýraznění2 63" xfId="4091"/>
    <cellStyle name="40 % – Zvýraznění2 63 2" xfId="4092"/>
    <cellStyle name="40 % – Zvýraznění2 63 2 2" xfId="12342"/>
    <cellStyle name="40 % – Zvýraznění2 63 3" xfId="4093"/>
    <cellStyle name="40 % – Zvýraznění2 63 3 2" xfId="12343"/>
    <cellStyle name="40 % – Zvýraznění2 63 4" xfId="4094"/>
    <cellStyle name="40 % – Zvýraznění2 63 4 2" xfId="12344"/>
    <cellStyle name="40 % – Zvýraznění2 63 5" xfId="4095"/>
    <cellStyle name="40 % – Zvýraznění2 63 5 2" xfId="12345"/>
    <cellStyle name="40 % – Zvýraznění2 63 6" xfId="15921"/>
    <cellStyle name="40 % – Zvýraznění2 63 7" xfId="8386"/>
    <cellStyle name="40 % – Zvýraznění2 64" xfId="4096"/>
    <cellStyle name="40 % – Zvýraznění2 64 2" xfId="4097"/>
    <cellStyle name="40 % – Zvýraznění2 64 2 2" xfId="12346"/>
    <cellStyle name="40 % – Zvýraznění2 64 3" xfId="4098"/>
    <cellStyle name="40 % – Zvýraznění2 64 3 2" xfId="12347"/>
    <cellStyle name="40 % – Zvýraznění2 64 4" xfId="4099"/>
    <cellStyle name="40 % – Zvýraznění2 64 4 2" xfId="12348"/>
    <cellStyle name="40 % – Zvýraznění2 64 5" xfId="4100"/>
    <cellStyle name="40 % – Zvýraznění2 64 5 2" xfId="12349"/>
    <cellStyle name="40 % – Zvýraznění2 64 6" xfId="15922"/>
    <cellStyle name="40 % – Zvýraznění2 64 7" xfId="8387"/>
    <cellStyle name="40 % – Zvýraznění2 65" xfId="4101"/>
    <cellStyle name="40 % – Zvýraznění2 65 2" xfId="4102"/>
    <cellStyle name="40 % – Zvýraznění2 65 2 2" xfId="12350"/>
    <cellStyle name="40 % – Zvýraznění2 65 3" xfId="4103"/>
    <cellStyle name="40 % – Zvýraznění2 65 3 2" xfId="12351"/>
    <cellStyle name="40 % – Zvýraznění2 65 4" xfId="4104"/>
    <cellStyle name="40 % – Zvýraznění2 65 4 2" xfId="12352"/>
    <cellStyle name="40 % – Zvýraznění2 65 5" xfId="4105"/>
    <cellStyle name="40 % – Zvýraznění2 65 5 2" xfId="12353"/>
    <cellStyle name="40 % – Zvýraznění2 65 6" xfId="15923"/>
    <cellStyle name="40 % – Zvýraznění2 65 7" xfId="8388"/>
    <cellStyle name="40 % – Zvýraznění2 66" xfId="4106"/>
    <cellStyle name="40 % – Zvýraznění2 66 2" xfId="4107"/>
    <cellStyle name="40 % – Zvýraznění2 66 2 2" xfId="12354"/>
    <cellStyle name="40 % – Zvýraznění2 66 3" xfId="4108"/>
    <cellStyle name="40 % – Zvýraznění2 66 3 2" xfId="12355"/>
    <cellStyle name="40 % – Zvýraznění2 66 4" xfId="4109"/>
    <cellStyle name="40 % – Zvýraznění2 66 4 2" xfId="12356"/>
    <cellStyle name="40 % – Zvýraznění2 66 5" xfId="4110"/>
    <cellStyle name="40 % – Zvýraznění2 66 5 2" xfId="12357"/>
    <cellStyle name="40 % – Zvýraznění2 66 6" xfId="15924"/>
    <cellStyle name="40 % – Zvýraznění2 66 7" xfId="8389"/>
    <cellStyle name="40 % – Zvýraznění2 67" xfId="4111"/>
    <cellStyle name="40 % – Zvýraznění2 67 2" xfId="4112"/>
    <cellStyle name="40 % – Zvýraznění2 67 2 2" xfId="12358"/>
    <cellStyle name="40 % – Zvýraznění2 67 3" xfId="4113"/>
    <cellStyle name="40 % – Zvýraznění2 67 3 2" xfId="12359"/>
    <cellStyle name="40 % – Zvýraznění2 67 4" xfId="4114"/>
    <cellStyle name="40 % – Zvýraznění2 67 4 2" xfId="12360"/>
    <cellStyle name="40 % – Zvýraznění2 67 5" xfId="4115"/>
    <cellStyle name="40 % – Zvýraznění2 67 5 2" xfId="12361"/>
    <cellStyle name="40 % – Zvýraznění2 67 6" xfId="15925"/>
    <cellStyle name="40 % – Zvýraznění2 67 7" xfId="8390"/>
    <cellStyle name="40 % – Zvýraznění2 68" xfId="4116"/>
    <cellStyle name="40 % – Zvýraznění2 68 2" xfId="4117"/>
    <cellStyle name="40 % – Zvýraznění2 68 2 2" xfId="12362"/>
    <cellStyle name="40 % – Zvýraznění2 68 3" xfId="4118"/>
    <cellStyle name="40 % – Zvýraznění2 68 3 2" xfId="12363"/>
    <cellStyle name="40 % – Zvýraznění2 68 4" xfId="4119"/>
    <cellStyle name="40 % – Zvýraznění2 68 4 2" xfId="12364"/>
    <cellStyle name="40 % – Zvýraznění2 68 5" xfId="4120"/>
    <cellStyle name="40 % – Zvýraznění2 68 5 2" xfId="12365"/>
    <cellStyle name="40 % – Zvýraznění2 68 6" xfId="15926"/>
    <cellStyle name="40 % – Zvýraznění2 68 7" xfId="8391"/>
    <cellStyle name="40 % – Zvýraznění2 69" xfId="4121"/>
    <cellStyle name="40 % – Zvýraznění2 69 2" xfId="4122"/>
    <cellStyle name="40 % – Zvýraznění2 69 2 2" xfId="12366"/>
    <cellStyle name="40 % – Zvýraznění2 69 3" xfId="4123"/>
    <cellStyle name="40 % – Zvýraznění2 69 3 2" xfId="12367"/>
    <cellStyle name="40 % – Zvýraznění2 69 4" xfId="4124"/>
    <cellStyle name="40 % – Zvýraznění2 69 4 2" xfId="12368"/>
    <cellStyle name="40 % – Zvýraznění2 69 5" xfId="4125"/>
    <cellStyle name="40 % – Zvýraznění2 69 5 2" xfId="12369"/>
    <cellStyle name="40 % – Zvýraznění2 69 6" xfId="15927"/>
    <cellStyle name="40 % – Zvýraznění2 69 7" xfId="8392"/>
    <cellStyle name="40 % – Zvýraznění2 7" xfId="4126"/>
    <cellStyle name="40 % – Zvýraznění2 7 2" xfId="4127"/>
    <cellStyle name="40 % – Zvýraznění2 7 2 2" xfId="12370"/>
    <cellStyle name="40 % – Zvýraznění2 7 3" xfId="4128"/>
    <cellStyle name="40 % – Zvýraznění2 7 3 2" xfId="12371"/>
    <cellStyle name="40 % – Zvýraznění2 7 4" xfId="4129"/>
    <cellStyle name="40 % – Zvýraznění2 7 4 2" xfId="12372"/>
    <cellStyle name="40 % – Zvýraznění2 7 5" xfId="4130"/>
    <cellStyle name="40 % – Zvýraznění2 7 5 2" xfId="12373"/>
    <cellStyle name="40 % – Zvýraznění2 7 6" xfId="15928"/>
    <cellStyle name="40 % – Zvýraznění2 7 7" xfId="8393"/>
    <cellStyle name="40 % – Zvýraznění2 70" xfId="4131"/>
    <cellStyle name="40 % – Zvýraznění2 70 2" xfId="4132"/>
    <cellStyle name="40 % – Zvýraznění2 70 2 2" xfId="12374"/>
    <cellStyle name="40 % – Zvýraznění2 70 3" xfId="4133"/>
    <cellStyle name="40 % – Zvýraznění2 70 3 2" xfId="12375"/>
    <cellStyle name="40 % – Zvýraznění2 70 4" xfId="4134"/>
    <cellStyle name="40 % – Zvýraznění2 70 4 2" xfId="12376"/>
    <cellStyle name="40 % – Zvýraznění2 70 5" xfId="4135"/>
    <cellStyle name="40 % – Zvýraznění2 70 5 2" xfId="12377"/>
    <cellStyle name="40 % – Zvýraznění2 70 6" xfId="15929"/>
    <cellStyle name="40 % – Zvýraznění2 70 7" xfId="8394"/>
    <cellStyle name="40 % – Zvýraznění2 71" xfId="4136"/>
    <cellStyle name="40 % – Zvýraznění2 71 2" xfId="4137"/>
    <cellStyle name="40 % – Zvýraznění2 71 2 2" xfId="12378"/>
    <cellStyle name="40 % – Zvýraznění2 71 3" xfId="4138"/>
    <cellStyle name="40 % – Zvýraznění2 71 3 2" xfId="12379"/>
    <cellStyle name="40 % – Zvýraznění2 71 4" xfId="4139"/>
    <cellStyle name="40 % – Zvýraznění2 71 4 2" xfId="12380"/>
    <cellStyle name="40 % – Zvýraznění2 71 5" xfId="4140"/>
    <cellStyle name="40 % – Zvýraznění2 71 5 2" xfId="12381"/>
    <cellStyle name="40 % – Zvýraznění2 71 6" xfId="15930"/>
    <cellStyle name="40 % – Zvýraznění2 71 7" xfId="8395"/>
    <cellStyle name="40 % – Zvýraznění2 72" xfId="4141"/>
    <cellStyle name="40 % – Zvýraznění2 72 2" xfId="4142"/>
    <cellStyle name="40 % – Zvýraznění2 72 2 2" xfId="12382"/>
    <cellStyle name="40 % – Zvýraznění2 72 3" xfId="4143"/>
    <cellStyle name="40 % – Zvýraznění2 72 3 2" xfId="12383"/>
    <cellStyle name="40 % – Zvýraznění2 72 4" xfId="4144"/>
    <cellStyle name="40 % – Zvýraznění2 72 4 2" xfId="12384"/>
    <cellStyle name="40 % – Zvýraznění2 72 5" xfId="4145"/>
    <cellStyle name="40 % – Zvýraznění2 72 5 2" xfId="12385"/>
    <cellStyle name="40 % – Zvýraznění2 72 6" xfId="15931"/>
    <cellStyle name="40 % – Zvýraznění2 72 7" xfId="8396"/>
    <cellStyle name="40 % – Zvýraznění2 73" xfId="4146"/>
    <cellStyle name="40 % – Zvýraznění2 73 2" xfId="4147"/>
    <cellStyle name="40 % – Zvýraznění2 73 2 2" xfId="12386"/>
    <cellStyle name="40 % – Zvýraznění2 73 3" xfId="4148"/>
    <cellStyle name="40 % – Zvýraznění2 73 3 2" xfId="12387"/>
    <cellStyle name="40 % – Zvýraznění2 73 4" xfId="4149"/>
    <cellStyle name="40 % – Zvýraznění2 73 4 2" xfId="12388"/>
    <cellStyle name="40 % – Zvýraznění2 73 5" xfId="4150"/>
    <cellStyle name="40 % – Zvýraznění2 73 5 2" xfId="12389"/>
    <cellStyle name="40 % – Zvýraznění2 73 6" xfId="15932"/>
    <cellStyle name="40 % – Zvýraznění2 73 7" xfId="8397"/>
    <cellStyle name="40 % – Zvýraznění2 74" xfId="4151"/>
    <cellStyle name="40 % – Zvýraznění2 74 2" xfId="4152"/>
    <cellStyle name="40 % – Zvýraznění2 74 2 2" xfId="12390"/>
    <cellStyle name="40 % – Zvýraznění2 74 3" xfId="4153"/>
    <cellStyle name="40 % – Zvýraznění2 74 3 2" xfId="12391"/>
    <cellStyle name="40 % – Zvýraznění2 74 4" xfId="4154"/>
    <cellStyle name="40 % – Zvýraznění2 74 4 2" xfId="12392"/>
    <cellStyle name="40 % – Zvýraznění2 74 5" xfId="4155"/>
    <cellStyle name="40 % – Zvýraznění2 74 5 2" xfId="12393"/>
    <cellStyle name="40 % – Zvýraznění2 74 6" xfId="15933"/>
    <cellStyle name="40 % – Zvýraznění2 74 7" xfId="8398"/>
    <cellStyle name="40 % – Zvýraznění2 75" xfId="4156"/>
    <cellStyle name="40 % – Zvýraznění2 75 2" xfId="4157"/>
    <cellStyle name="40 % – Zvýraznění2 75 2 2" xfId="12394"/>
    <cellStyle name="40 % – Zvýraznění2 75 3" xfId="4158"/>
    <cellStyle name="40 % – Zvýraznění2 75 3 2" xfId="12395"/>
    <cellStyle name="40 % – Zvýraznění2 75 4" xfId="4159"/>
    <cellStyle name="40 % – Zvýraznění2 75 4 2" xfId="12396"/>
    <cellStyle name="40 % – Zvýraznění2 75 5" xfId="4160"/>
    <cellStyle name="40 % – Zvýraznění2 75 5 2" xfId="12397"/>
    <cellStyle name="40 % – Zvýraznění2 75 6" xfId="15934"/>
    <cellStyle name="40 % – Zvýraznění2 75 7" xfId="8399"/>
    <cellStyle name="40 % – Zvýraznění2 76" xfId="4161"/>
    <cellStyle name="40 % – Zvýraznění2 76 2" xfId="4162"/>
    <cellStyle name="40 % – Zvýraznění2 76 2 2" xfId="12398"/>
    <cellStyle name="40 % – Zvýraznění2 76 3" xfId="4163"/>
    <cellStyle name="40 % – Zvýraznění2 76 3 2" xfId="12399"/>
    <cellStyle name="40 % – Zvýraznění2 76 4" xfId="4164"/>
    <cellStyle name="40 % – Zvýraznění2 76 4 2" xfId="12400"/>
    <cellStyle name="40 % – Zvýraznění2 76 5" xfId="4165"/>
    <cellStyle name="40 % – Zvýraznění2 76 5 2" xfId="12401"/>
    <cellStyle name="40 % – Zvýraznění2 76 6" xfId="15935"/>
    <cellStyle name="40 % – Zvýraznění2 76 7" xfId="8400"/>
    <cellStyle name="40 % – Zvýraznění2 77" xfId="4166"/>
    <cellStyle name="40 % – Zvýraznění2 77 2" xfId="4167"/>
    <cellStyle name="40 % – Zvýraznění2 77 2 2" xfId="12402"/>
    <cellStyle name="40 % – Zvýraznění2 77 3" xfId="4168"/>
    <cellStyle name="40 % – Zvýraznění2 77 3 2" xfId="12403"/>
    <cellStyle name="40 % – Zvýraznění2 77 4" xfId="4169"/>
    <cellStyle name="40 % – Zvýraznění2 77 4 2" xfId="12404"/>
    <cellStyle name="40 % – Zvýraznění2 77 5" xfId="4170"/>
    <cellStyle name="40 % – Zvýraznění2 77 5 2" xfId="12405"/>
    <cellStyle name="40 % – Zvýraznění2 77 6" xfId="15936"/>
    <cellStyle name="40 % – Zvýraznění2 77 7" xfId="8401"/>
    <cellStyle name="40 % – Zvýraznění2 78" xfId="4171"/>
    <cellStyle name="40 % – Zvýraznění2 78 2" xfId="4172"/>
    <cellStyle name="40 % – Zvýraznění2 78 2 2" xfId="12406"/>
    <cellStyle name="40 % – Zvýraznění2 78 3" xfId="4173"/>
    <cellStyle name="40 % – Zvýraznění2 78 3 2" xfId="12407"/>
    <cellStyle name="40 % – Zvýraznění2 78 4" xfId="4174"/>
    <cellStyle name="40 % – Zvýraznění2 78 4 2" xfId="12408"/>
    <cellStyle name="40 % – Zvýraznění2 78 5" xfId="4175"/>
    <cellStyle name="40 % – Zvýraznění2 78 5 2" xfId="12409"/>
    <cellStyle name="40 % – Zvýraznění2 78 6" xfId="15937"/>
    <cellStyle name="40 % – Zvýraznění2 78 7" xfId="8402"/>
    <cellStyle name="40 % – Zvýraznění2 79" xfId="4176"/>
    <cellStyle name="40 % – Zvýraznění2 79 2" xfId="4177"/>
    <cellStyle name="40 % – Zvýraznění2 79 2 2" xfId="12410"/>
    <cellStyle name="40 % – Zvýraznění2 79 3" xfId="4178"/>
    <cellStyle name="40 % – Zvýraznění2 79 3 2" xfId="12411"/>
    <cellStyle name="40 % – Zvýraznění2 79 4" xfId="4179"/>
    <cellStyle name="40 % – Zvýraznění2 79 4 2" xfId="12412"/>
    <cellStyle name="40 % – Zvýraznění2 79 5" xfId="4180"/>
    <cellStyle name="40 % – Zvýraznění2 79 5 2" xfId="12413"/>
    <cellStyle name="40 % – Zvýraznění2 79 6" xfId="15938"/>
    <cellStyle name="40 % – Zvýraznění2 79 7" xfId="8403"/>
    <cellStyle name="40 % – Zvýraznění2 8" xfId="4181"/>
    <cellStyle name="40 % – Zvýraznění2 8 2" xfId="4182"/>
    <cellStyle name="40 % – Zvýraznění2 8 2 2" xfId="12414"/>
    <cellStyle name="40 % – Zvýraznění2 8 3" xfId="4183"/>
    <cellStyle name="40 % – Zvýraznění2 8 3 2" xfId="12415"/>
    <cellStyle name="40 % – Zvýraznění2 8 4" xfId="4184"/>
    <cellStyle name="40 % – Zvýraznění2 8 4 2" xfId="12416"/>
    <cellStyle name="40 % – Zvýraznění2 8 5" xfId="4185"/>
    <cellStyle name="40 % – Zvýraznění2 8 5 2" xfId="12417"/>
    <cellStyle name="40 % – Zvýraznění2 8 6" xfId="15939"/>
    <cellStyle name="40 % – Zvýraznění2 8 7" xfId="8404"/>
    <cellStyle name="40 % – Zvýraznění2 80" xfId="4186"/>
    <cellStyle name="40 % – Zvýraznění2 80 2" xfId="4187"/>
    <cellStyle name="40 % – Zvýraznění2 80 2 2" xfId="12418"/>
    <cellStyle name="40 % – Zvýraznění2 80 3" xfId="4188"/>
    <cellStyle name="40 % – Zvýraznění2 80 3 2" xfId="12419"/>
    <cellStyle name="40 % – Zvýraznění2 80 4" xfId="4189"/>
    <cellStyle name="40 % – Zvýraznění2 80 4 2" xfId="12420"/>
    <cellStyle name="40 % – Zvýraznění2 80 5" xfId="4190"/>
    <cellStyle name="40 % – Zvýraznění2 80 5 2" xfId="12421"/>
    <cellStyle name="40 % – Zvýraznění2 80 6" xfId="15940"/>
    <cellStyle name="40 % – Zvýraznění2 80 7" xfId="8405"/>
    <cellStyle name="40 % – Zvýraznění2 81" xfId="4191"/>
    <cellStyle name="40 % – Zvýraznění2 81 2" xfId="4192"/>
    <cellStyle name="40 % – Zvýraznění2 81 2 2" xfId="12422"/>
    <cellStyle name="40 % – Zvýraznění2 81 3" xfId="4193"/>
    <cellStyle name="40 % – Zvýraznění2 81 3 2" xfId="12423"/>
    <cellStyle name="40 % – Zvýraznění2 81 4" xfId="4194"/>
    <cellStyle name="40 % – Zvýraznění2 81 4 2" xfId="12424"/>
    <cellStyle name="40 % – Zvýraznění2 81 5" xfId="4195"/>
    <cellStyle name="40 % – Zvýraznění2 81 5 2" xfId="12425"/>
    <cellStyle name="40 % – Zvýraznění2 81 6" xfId="15941"/>
    <cellStyle name="40 % – Zvýraznění2 81 7" xfId="8406"/>
    <cellStyle name="40 % – Zvýraznění2 82" xfId="4196"/>
    <cellStyle name="40 % – Zvýraznění2 82 2" xfId="4197"/>
    <cellStyle name="40 % – Zvýraznění2 82 2 2" xfId="12426"/>
    <cellStyle name="40 % – Zvýraznění2 82 3" xfId="4198"/>
    <cellStyle name="40 % – Zvýraznění2 82 3 2" xfId="12427"/>
    <cellStyle name="40 % – Zvýraznění2 82 4" xfId="4199"/>
    <cellStyle name="40 % – Zvýraznění2 82 4 2" xfId="12428"/>
    <cellStyle name="40 % – Zvýraznění2 82 5" xfId="4200"/>
    <cellStyle name="40 % – Zvýraznění2 82 5 2" xfId="12429"/>
    <cellStyle name="40 % – Zvýraznění2 82 6" xfId="15942"/>
    <cellStyle name="40 % – Zvýraznění2 82 7" xfId="8407"/>
    <cellStyle name="40 % – Zvýraznění2 83" xfId="4201"/>
    <cellStyle name="40 % – Zvýraznění2 83 2" xfId="4202"/>
    <cellStyle name="40 % – Zvýraznění2 83 2 2" xfId="12430"/>
    <cellStyle name="40 % – Zvýraznění2 83 3" xfId="4203"/>
    <cellStyle name="40 % – Zvýraznění2 83 3 2" xfId="12431"/>
    <cellStyle name="40 % – Zvýraznění2 83 4" xfId="4204"/>
    <cellStyle name="40 % – Zvýraznění2 83 4 2" xfId="12432"/>
    <cellStyle name="40 % – Zvýraznění2 83 5" xfId="4205"/>
    <cellStyle name="40 % – Zvýraznění2 83 5 2" xfId="12433"/>
    <cellStyle name="40 % – Zvýraznění2 83 6" xfId="15943"/>
    <cellStyle name="40 % – Zvýraznění2 83 7" xfId="8408"/>
    <cellStyle name="40 % – Zvýraznění2 84" xfId="4206"/>
    <cellStyle name="40 % – Zvýraznění2 84 2" xfId="4207"/>
    <cellStyle name="40 % – Zvýraznění2 84 2 2" xfId="12434"/>
    <cellStyle name="40 % – Zvýraznění2 84 3" xfId="4208"/>
    <cellStyle name="40 % – Zvýraznění2 84 3 2" xfId="12435"/>
    <cellStyle name="40 % – Zvýraznění2 84 4" xfId="4209"/>
    <cellStyle name="40 % – Zvýraznění2 84 4 2" xfId="12436"/>
    <cellStyle name="40 % – Zvýraznění2 84 5" xfId="4210"/>
    <cellStyle name="40 % – Zvýraznění2 84 5 2" xfId="12437"/>
    <cellStyle name="40 % – Zvýraznění2 84 6" xfId="15944"/>
    <cellStyle name="40 % – Zvýraznění2 84 7" xfId="8409"/>
    <cellStyle name="40 % – Zvýraznění2 85" xfId="4211"/>
    <cellStyle name="40 % – Zvýraznění2 85 2" xfId="4212"/>
    <cellStyle name="40 % – Zvýraznění2 85 2 2" xfId="12438"/>
    <cellStyle name="40 % – Zvýraznění2 85 3" xfId="4213"/>
    <cellStyle name="40 % – Zvýraznění2 85 3 2" xfId="12439"/>
    <cellStyle name="40 % – Zvýraznění2 85 4" xfId="4214"/>
    <cellStyle name="40 % – Zvýraznění2 85 4 2" xfId="12440"/>
    <cellStyle name="40 % – Zvýraznění2 85 5" xfId="4215"/>
    <cellStyle name="40 % – Zvýraznění2 85 5 2" xfId="12441"/>
    <cellStyle name="40 % – Zvýraznění2 85 6" xfId="15945"/>
    <cellStyle name="40 % – Zvýraznění2 85 7" xfId="8410"/>
    <cellStyle name="40 % – Zvýraznění2 86" xfId="4216"/>
    <cellStyle name="40 % – Zvýraznění2 86 2" xfId="4217"/>
    <cellStyle name="40 % – Zvýraznění2 86 2 2" xfId="12442"/>
    <cellStyle name="40 % – Zvýraznění2 86 3" xfId="4218"/>
    <cellStyle name="40 % – Zvýraznění2 86 3 2" xfId="12443"/>
    <cellStyle name="40 % – Zvýraznění2 86 4" xfId="4219"/>
    <cellStyle name="40 % – Zvýraznění2 86 4 2" xfId="12444"/>
    <cellStyle name="40 % – Zvýraznění2 86 5" xfId="4220"/>
    <cellStyle name="40 % – Zvýraznění2 86 5 2" xfId="12445"/>
    <cellStyle name="40 % – Zvýraznění2 86 6" xfId="15946"/>
    <cellStyle name="40 % – Zvýraznění2 86 7" xfId="8411"/>
    <cellStyle name="40 % – Zvýraznění2 87" xfId="4221"/>
    <cellStyle name="40 % – Zvýraznění2 87 2" xfId="4222"/>
    <cellStyle name="40 % – Zvýraznění2 87 2 2" xfId="12446"/>
    <cellStyle name="40 % – Zvýraznění2 87 3" xfId="4223"/>
    <cellStyle name="40 % – Zvýraznění2 87 3 2" xfId="12447"/>
    <cellStyle name="40 % – Zvýraznění2 87 4" xfId="4224"/>
    <cellStyle name="40 % – Zvýraznění2 87 4 2" xfId="12448"/>
    <cellStyle name="40 % – Zvýraznění2 87 5" xfId="4225"/>
    <cellStyle name="40 % – Zvýraznění2 87 5 2" xfId="12449"/>
    <cellStyle name="40 % – Zvýraznění2 87 6" xfId="15947"/>
    <cellStyle name="40 % – Zvýraznění2 87 7" xfId="8412"/>
    <cellStyle name="40 % – Zvýraznění2 88" xfId="4226"/>
    <cellStyle name="40 % – Zvýraznění2 88 2" xfId="4227"/>
    <cellStyle name="40 % – Zvýraznění2 88 2 2" xfId="12450"/>
    <cellStyle name="40 % – Zvýraznění2 88 3" xfId="4228"/>
    <cellStyle name="40 % – Zvýraznění2 88 3 2" xfId="12451"/>
    <cellStyle name="40 % – Zvýraznění2 88 4" xfId="4229"/>
    <cellStyle name="40 % – Zvýraznění2 88 4 2" xfId="12452"/>
    <cellStyle name="40 % – Zvýraznění2 88 5" xfId="4230"/>
    <cellStyle name="40 % – Zvýraznění2 88 5 2" xfId="12453"/>
    <cellStyle name="40 % – Zvýraznění2 88 6" xfId="15948"/>
    <cellStyle name="40 % – Zvýraznění2 88 7" xfId="8413"/>
    <cellStyle name="40 % – Zvýraznění2 89" xfId="4231"/>
    <cellStyle name="40 % – Zvýraznění2 89 2" xfId="4232"/>
    <cellStyle name="40 % – Zvýraznění2 89 2 2" xfId="12454"/>
    <cellStyle name="40 % – Zvýraznění2 89 3" xfId="4233"/>
    <cellStyle name="40 % – Zvýraznění2 89 3 2" xfId="12455"/>
    <cellStyle name="40 % – Zvýraznění2 89 4" xfId="4234"/>
    <cellStyle name="40 % – Zvýraznění2 89 4 2" xfId="12456"/>
    <cellStyle name="40 % – Zvýraznění2 89 5" xfId="4235"/>
    <cellStyle name="40 % – Zvýraznění2 89 5 2" xfId="12457"/>
    <cellStyle name="40 % – Zvýraznění2 89 6" xfId="15949"/>
    <cellStyle name="40 % – Zvýraznění2 89 7" xfId="8414"/>
    <cellStyle name="40 % – Zvýraznění2 9" xfId="4236"/>
    <cellStyle name="40 % – Zvýraznění2 9 2" xfId="4237"/>
    <cellStyle name="40 % – Zvýraznění2 9 2 2" xfId="12458"/>
    <cellStyle name="40 % – Zvýraznění2 9 3" xfId="4238"/>
    <cellStyle name="40 % – Zvýraznění2 9 3 2" xfId="12459"/>
    <cellStyle name="40 % – Zvýraznění2 9 4" xfId="4239"/>
    <cellStyle name="40 % – Zvýraznění2 9 4 2" xfId="12460"/>
    <cellStyle name="40 % – Zvýraznění2 9 5" xfId="4240"/>
    <cellStyle name="40 % – Zvýraznění2 9 5 2" xfId="12461"/>
    <cellStyle name="40 % – Zvýraznění2 9 6" xfId="15950"/>
    <cellStyle name="40 % – Zvýraznění2 9 7" xfId="8415"/>
    <cellStyle name="40 % – Zvýraznění2 90" xfId="4241"/>
    <cellStyle name="40 % – Zvýraznění2 90 2" xfId="4242"/>
    <cellStyle name="40 % – Zvýraznění2 90 2 2" xfId="12462"/>
    <cellStyle name="40 % – Zvýraznění2 90 3" xfId="4243"/>
    <cellStyle name="40 % – Zvýraznění2 90 3 2" xfId="12463"/>
    <cellStyle name="40 % – Zvýraznění2 90 4" xfId="4244"/>
    <cellStyle name="40 % – Zvýraznění2 90 4 2" xfId="12464"/>
    <cellStyle name="40 % – Zvýraznění2 90 5" xfId="4245"/>
    <cellStyle name="40 % – Zvýraznění2 90 5 2" xfId="12465"/>
    <cellStyle name="40 % – Zvýraznění2 90 6" xfId="15951"/>
    <cellStyle name="40 % – Zvýraznění2 90 7" xfId="8416"/>
    <cellStyle name="40 % – Zvýraznění2 91" xfId="4246"/>
    <cellStyle name="40 % – Zvýraznění2 91 2" xfId="4247"/>
    <cellStyle name="40 % – Zvýraznění2 91 2 2" xfId="12466"/>
    <cellStyle name="40 % – Zvýraznění2 91 3" xfId="4248"/>
    <cellStyle name="40 % – Zvýraznění2 91 3 2" xfId="12467"/>
    <cellStyle name="40 % – Zvýraznění2 91 4" xfId="4249"/>
    <cellStyle name="40 % – Zvýraznění2 91 4 2" xfId="12468"/>
    <cellStyle name="40 % – Zvýraznění2 91 5" xfId="4250"/>
    <cellStyle name="40 % – Zvýraznění2 91 5 2" xfId="12469"/>
    <cellStyle name="40 % – Zvýraznění2 91 6" xfId="15952"/>
    <cellStyle name="40 % – Zvýraznění2 91 7" xfId="8417"/>
    <cellStyle name="40 % – Zvýraznění2 92" xfId="4251"/>
    <cellStyle name="40 % – Zvýraznění2 92 2" xfId="4252"/>
    <cellStyle name="40 % – Zvýraznění2 92 2 2" xfId="12470"/>
    <cellStyle name="40 % – Zvýraznění2 92 3" xfId="4253"/>
    <cellStyle name="40 % – Zvýraznění2 92 3 2" xfId="12471"/>
    <cellStyle name="40 % – Zvýraznění2 92 4" xfId="4254"/>
    <cellStyle name="40 % – Zvýraznění2 92 4 2" xfId="12472"/>
    <cellStyle name="40 % – Zvýraznění2 92 5" xfId="4255"/>
    <cellStyle name="40 % – Zvýraznění2 92 5 2" xfId="12473"/>
    <cellStyle name="40 % – Zvýraznění2 92 6" xfId="15953"/>
    <cellStyle name="40 % – Zvýraznění2 92 7" xfId="8418"/>
    <cellStyle name="40 % – Zvýraznění2 93" xfId="4256"/>
    <cellStyle name="40 % – Zvýraznění2 93 2" xfId="4257"/>
    <cellStyle name="40 % – Zvýraznění2 93 2 2" xfId="12474"/>
    <cellStyle name="40 % – Zvýraznění2 93 3" xfId="4258"/>
    <cellStyle name="40 % – Zvýraznění2 93 3 2" xfId="12475"/>
    <cellStyle name="40 % – Zvýraznění2 93 4" xfId="4259"/>
    <cellStyle name="40 % – Zvýraznění2 93 4 2" xfId="12476"/>
    <cellStyle name="40 % – Zvýraznění2 93 5" xfId="4260"/>
    <cellStyle name="40 % – Zvýraznění2 93 5 2" xfId="12477"/>
    <cellStyle name="40 % – Zvýraznění2 93 6" xfId="15954"/>
    <cellStyle name="40 % – Zvýraznění2 93 7" xfId="8419"/>
    <cellStyle name="40 % – Zvýraznění2 94" xfId="4261"/>
    <cellStyle name="40 % – Zvýraznění2 94 2" xfId="4262"/>
    <cellStyle name="40 % – Zvýraznění2 94 2 2" xfId="12478"/>
    <cellStyle name="40 % – Zvýraznění2 94 3" xfId="4263"/>
    <cellStyle name="40 % – Zvýraznění2 94 3 2" xfId="12479"/>
    <cellStyle name="40 % – Zvýraznění2 94 4" xfId="4264"/>
    <cellStyle name="40 % – Zvýraznění2 94 4 2" xfId="12480"/>
    <cellStyle name="40 % – Zvýraznění2 94 5" xfId="4265"/>
    <cellStyle name="40 % – Zvýraznění2 94 5 2" xfId="12481"/>
    <cellStyle name="40 % – Zvýraznění2 94 6" xfId="15955"/>
    <cellStyle name="40 % – Zvýraznění2 94 7" xfId="8420"/>
    <cellStyle name="40 % – Zvýraznění2 95" xfId="4266"/>
    <cellStyle name="40 % – Zvýraznění2 95 2" xfId="4267"/>
    <cellStyle name="40 % – Zvýraznění2 95 2 2" xfId="12482"/>
    <cellStyle name="40 % – Zvýraznění2 95 3" xfId="4268"/>
    <cellStyle name="40 % – Zvýraznění2 95 3 2" xfId="12483"/>
    <cellStyle name="40 % – Zvýraznění2 95 4" xfId="4269"/>
    <cellStyle name="40 % – Zvýraznění2 95 4 2" xfId="12484"/>
    <cellStyle name="40 % – Zvýraznění2 95 5" xfId="4270"/>
    <cellStyle name="40 % – Zvýraznění2 95 5 2" xfId="12485"/>
    <cellStyle name="40 % – Zvýraznění2 95 6" xfId="15956"/>
    <cellStyle name="40 % – Zvýraznění2 95 7" xfId="8421"/>
    <cellStyle name="40 % – Zvýraznění2 96" xfId="4271"/>
    <cellStyle name="40 % – Zvýraznění2 96 2" xfId="4272"/>
    <cellStyle name="40 % – Zvýraznění2 96 2 2" xfId="12486"/>
    <cellStyle name="40 % – Zvýraznění2 96 3" xfId="4273"/>
    <cellStyle name="40 % – Zvýraznění2 96 3 2" xfId="12487"/>
    <cellStyle name="40 % – Zvýraznění2 96 4" xfId="4274"/>
    <cellStyle name="40 % – Zvýraznění2 96 4 2" xfId="12488"/>
    <cellStyle name="40 % – Zvýraznění2 96 5" xfId="4275"/>
    <cellStyle name="40 % – Zvýraznění2 96 5 2" xfId="12489"/>
    <cellStyle name="40 % – Zvýraznění2 96 6" xfId="15957"/>
    <cellStyle name="40 % – Zvýraznění2 96 7" xfId="8422"/>
    <cellStyle name="40 % – Zvýraznění2 97" xfId="4276"/>
    <cellStyle name="40 % – Zvýraznění2 97 2" xfId="4277"/>
    <cellStyle name="40 % – Zvýraznění2 97 2 2" xfId="12490"/>
    <cellStyle name="40 % – Zvýraznění2 97 3" xfId="4278"/>
    <cellStyle name="40 % – Zvýraznění2 97 3 2" xfId="12491"/>
    <cellStyle name="40 % – Zvýraznění2 97 4" xfId="4279"/>
    <cellStyle name="40 % – Zvýraznění2 97 4 2" xfId="12492"/>
    <cellStyle name="40 % – Zvýraznění2 97 5" xfId="4280"/>
    <cellStyle name="40 % – Zvýraznění2 97 5 2" xfId="12493"/>
    <cellStyle name="40 % – Zvýraznění2 97 6" xfId="15958"/>
    <cellStyle name="40 % – Zvýraznění2 97 7" xfId="8423"/>
    <cellStyle name="40 % – Zvýraznění2 98" xfId="4281"/>
    <cellStyle name="40 % – Zvýraznění2 98 2" xfId="4282"/>
    <cellStyle name="40 % – Zvýraznění2 98 2 2" xfId="12494"/>
    <cellStyle name="40 % – Zvýraznění2 98 3" xfId="4283"/>
    <cellStyle name="40 % – Zvýraznění2 98 3 2" xfId="12495"/>
    <cellStyle name="40 % – Zvýraznění2 98 4" xfId="4284"/>
    <cellStyle name="40 % – Zvýraznění2 98 4 2" xfId="12496"/>
    <cellStyle name="40 % – Zvýraznění2 98 5" xfId="4285"/>
    <cellStyle name="40 % – Zvýraznění2 98 5 2" xfId="12497"/>
    <cellStyle name="40 % – Zvýraznění2 98 6" xfId="15959"/>
    <cellStyle name="40 % – Zvýraznění2 98 7" xfId="8424"/>
    <cellStyle name="40 % – Zvýraznění2 99" xfId="4286"/>
    <cellStyle name="40 % – Zvýraznění2 99 2" xfId="4287"/>
    <cellStyle name="40 % – Zvýraznění2 99 2 2" xfId="12498"/>
    <cellStyle name="40 % – Zvýraznění2 99 3" xfId="4288"/>
    <cellStyle name="40 % – Zvýraznění2 99 3 2" xfId="12499"/>
    <cellStyle name="40 % – Zvýraznění2 99 4" xfId="4289"/>
    <cellStyle name="40 % – Zvýraznění2 99 4 2" xfId="12500"/>
    <cellStyle name="40 % – Zvýraznění2 99 5" xfId="4290"/>
    <cellStyle name="40 % – Zvýraznění2 99 5 2" xfId="12501"/>
    <cellStyle name="40 % – Zvýraznění2 99 6" xfId="15960"/>
    <cellStyle name="40 % – Zvýraznění2 99 7" xfId="8425"/>
    <cellStyle name="40 % – Zvýraznění3 10" xfId="4291"/>
    <cellStyle name="40 % – Zvýraznění3 10 2" xfId="4292"/>
    <cellStyle name="40 % – Zvýraznění3 10 2 2" xfId="12502"/>
    <cellStyle name="40 % – Zvýraznění3 10 3" xfId="4293"/>
    <cellStyle name="40 % – Zvýraznění3 10 3 2" xfId="12503"/>
    <cellStyle name="40 % – Zvýraznění3 10 4" xfId="4294"/>
    <cellStyle name="40 % – Zvýraznění3 10 4 2" xfId="12504"/>
    <cellStyle name="40 % – Zvýraznění3 10 5" xfId="4295"/>
    <cellStyle name="40 % – Zvýraznění3 10 5 2" xfId="12505"/>
    <cellStyle name="40 % – Zvýraznění3 10 6" xfId="15961"/>
    <cellStyle name="40 % – Zvýraznění3 10 7" xfId="8426"/>
    <cellStyle name="40 % – Zvýraznění3 100" xfId="4296"/>
    <cellStyle name="40 % – Zvýraznění3 100 2" xfId="4297"/>
    <cellStyle name="40 % – Zvýraznění3 100 2 2" xfId="12506"/>
    <cellStyle name="40 % – Zvýraznění3 100 3" xfId="4298"/>
    <cellStyle name="40 % – Zvýraznění3 100 3 2" xfId="12507"/>
    <cellStyle name="40 % – Zvýraznění3 100 4" xfId="4299"/>
    <cellStyle name="40 % – Zvýraznění3 100 4 2" xfId="12508"/>
    <cellStyle name="40 % – Zvýraznění3 100 5" xfId="4300"/>
    <cellStyle name="40 % – Zvýraznění3 100 5 2" xfId="12509"/>
    <cellStyle name="40 % – Zvýraznění3 100 6" xfId="15962"/>
    <cellStyle name="40 % – Zvýraznění3 100 7" xfId="8427"/>
    <cellStyle name="40 % – Zvýraznění3 101" xfId="4301"/>
    <cellStyle name="40 % – Zvýraznění3 101 2" xfId="4302"/>
    <cellStyle name="40 % – Zvýraznění3 101 2 2" xfId="12510"/>
    <cellStyle name="40 % – Zvýraznění3 101 3" xfId="4303"/>
    <cellStyle name="40 % – Zvýraznění3 101 3 2" xfId="12511"/>
    <cellStyle name="40 % – Zvýraznění3 101 4" xfId="4304"/>
    <cellStyle name="40 % – Zvýraznění3 101 4 2" xfId="12512"/>
    <cellStyle name="40 % – Zvýraznění3 101 5" xfId="4305"/>
    <cellStyle name="40 % – Zvýraznění3 101 5 2" xfId="12513"/>
    <cellStyle name="40 % – Zvýraznění3 101 6" xfId="15963"/>
    <cellStyle name="40 % – Zvýraznění3 101 7" xfId="8428"/>
    <cellStyle name="40 % – Zvýraznění3 102" xfId="4306"/>
    <cellStyle name="40 % – Zvýraznění3 102 2" xfId="4307"/>
    <cellStyle name="40 % – Zvýraznění3 102 2 2" xfId="12514"/>
    <cellStyle name="40 % – Zvýraznění3 102 3" xfId="4308"/>
    <cellStyle name="40 % – Zvýraznění3 102 3 2" xfId="12515"/>
    <cellStyle name="40 % – Zvýraznění3 102 4" xfId="4309"/>
    <cellStyle name="40 % – Zvýraznění3 102 4 2" xfId="12516"/>
    <cellStyle name="40 % – Zvýraznění3 102 5" xfId="4310"/>
    <cellStyle name="40 % – Zvýraznění3 102 5 2" xfId="12517"/>
    <cellStyle name="40 % – Zvýraznění3 102 6" xfId="15964"/>
    <cellStyle name="40 % – Zvýraznění3 102 7" xfId="8429"/>
    <cellStyle name="40 % – Zvýraznění3 103" xfId="4311"/>
    <cellStyle name="40 % – Zvýraznění3 103 2" xfId="4312"/>
    <cellStyle name="40 % – Zvýraznění3 103 2 2" xfId="12518"/>
    <cellStyle name="40 % – Zvýraznění3 103 3" xfId="4313"/>
    <cellStyle name="40 % – Zvýraznění3 103 3 2" xfId="12519"/>
    <cellStyle name="40 % – Zvýraznění3 103 4" xfId="4314"/>
    <cellStyle name="40 % – Zvýraznění3 103 4 2" xfId="12520"/>
    <cellStyle name="40 % – Zvýraznění3 103 5" xfId="4315"/>
    <cellStyle name="40 % – Zvýraznění3 103 5 2" xfId="12521"/>
    <cellStyle name="40 % – Zvýraznění3 103 6" xfId="15965"/>
    <cellStyle name="40 % – Zvýraznění3 103 7" xfId="8430"/>
    <cellStyle name="40 % – Zvýraznění3 104" xfId="4316"/>
    <cellStyle name="40 % – Zvýraznění3 104 2" xfId="4317"/>
    <cellStyle name="40 % – Zvýraznění3 104 2 2" xfId="12522"/>
    <cellStyle name="40 % – Zvýraznění3 104 3" xfId="4318"/>
    <cellStyle name="40 % – Zvýraznění3 104 3 2" xfId="12523"/>
    <cellStyle name="40 % – Zvýraznění3 104 4" xfId="4319"/>
    <cellStyle name="40 % – Zvýraznění3 104 4 2" xfId="12524"/>
    <cellStyle name="40 % – Zvýraznění3 104 5" xfId="4320"/>
    <cellStyle name="40 % – Zvýraznění3 104 5 2" xfId="12525"/>
    <cellStyle name="40 % – Zvýraznění3 104 6" xfId="15966"/>
    <cellStyle name="40 % – Zvýraznění3 104 7" xfId="8431"/>
    <cellStyle name="40 % – Zvýraznění3 105" xfId="4321"/>
    <cellStyle name="40 % – Zvýraznění3 105 2" xfId="4322"/>
    <cellStyle name="40 % – Zvýraznění3 105 2 2" xfId="12526"/>
    <cellStyle name="40 % – Zvýraznění3 105 3" xfId="4323"/>
    <cellStyle name="40 % – Zvýraznění3 105 3 2" xfId="12527"/>
    <cellStyle name="40 % – Zvýraznění3 105 4" xfId="4324"/>
    <cellStyle name="40 % – Zvýraznění3 105 4 2" xfId="12528"/>
    <cellStyle name="40 % – Zvýraznění3 105 5" xfId="4325"/>
    <cellStyle name="40 % – Zvýraznění3 105 5 2" xfId="12529"/>
    <cellStyle name="40 % – Zvýraznění3 105 6" xfId="15967"/>
    <cellStyle name="40 % – Zvýraznění3 105 7" xfId="8432"/>
    <cellStyle name="40 % – Zvýraznění3 106" xfId="4326"/>
    <cellStyle name="40 % – Zvýraznění3 106 2" xfId="4327"/>
    <cellStyle name="40 % – Zvýraznění3 106 2 2" xfId="12530"/>
    <cellStyle name="40 % – Zvýraznění3 106 3" xfId="4328"/>
    <cellStyle name="40 % – Zvýraznění3 106 3 2" xfId="12531"/>
    <cellStyle name="40 % – Zvýraznění3 106 4" xfId="4329"/>
    <cellStyle name="40 % – Zvýraznění3 106 4 2" xfId="12532"/>
    <cellStyle name="40 % – Zvýraznění3 106 5" xfId="4330"/>
    <cellStyle name="40 % – Zvýraznění3 106 5 2" xfId="12533"/>
    <cellStyle name="40 % – Zvýraznění3 106 6" xfId="15968"/>
    <cellStyle name="40 % – Zvýraznění3 106 7" xfId="8433"/>
    <cellStyle name="40 % – Zvýraznění3 107" xfId="4331"/>
    <cellStyle name="40 % – Zvýraznění3 107 2" xfId="4332"/>
    <cellStyle name="40 % – Zvýraznění3 107 2 2" xfId="12534"/>
    <cellStyle name="40 % – Zvýraznění3 107 3" xfId="4333"/>
    <cellStyle name="40 % – Zvýraznění3 107 3 2" xfId="12535"/>
    <cellStyle name="40 % – Zvýraznění3 107 4" xfId="4334"/>
    <cellStyle name="40 % – Zvýraznění3 107 4 2" xfId="12536"/>
    <cellStyle name="40 % – Zvýraznění3 107 5" xfId="4335"/>
    <cellStyle name="40 % – Zvýraznění3 107 5 2" xfId="12537"/>
    <cellStyle name="40 % – Zvýraznění3 107 6" xfId="15969"/>
    <cellStyle name="40 % – Zvýraznění3 107 7" xfId="8434"/>
    <cellStyle name="40 % – Zvýraznění3 108" xfId="4336"/>
    <cellStyle name="40 % – Zvýraznění3 108 2" xfId="4337"/>
    <cellStyle name="40 % – Zvýraznění3 108 2 2" xfId="12538"/>
    <cellStyle name="40 % – Zvýraznění3 108 3" xfId="4338"/>
    <cellStyle name="40 % – Zvýraznění3 108 3 2" xfId="12539"/>
    <cellStyle name="40 % – Zvýraznění3 108 4" xfId="4339"/>
    <cellStyle name="40 % – Zvýraznění3 108 4 2" xfId="12540"/>
    <cellStyle name="40 % – Zvýraznění3 108 5" xfId="4340"/>
    <cellStyle name="40 % – Zvýraznění3 108 5 2" xfId="12541"/>
    <cellStyle name="40 % – Zvýraznění3 108 6" xfId="15970"/>
    <cellStyle name="40 % – Zvýraznění3 108 7" xfId="8435"/>
    <cellStyle name="40 % – Zvýraznění3 11" xfId="4341"/>
    <cellStyle name="40 % – Zvýraznění3 11 2" xfId="4342"/>
    <cellStyle name="40 % – Zvýraznění3 11 2 2" xfId="12542"/>
    <cellStyle name="40 % – Zvýraznění3 11 3" xfId="4343"/>
    <cellStyle name="40 % – Zvýraznění3 11 3 2" xfId="12543"/>
    <cellStyle name="40 % – Zvýraznění3 11 4" xfId="4344"/>
    <cellStyle name="40 % – Zvýraznění3 11 4 2" xfId="12544"/>
    <cellStyle name="40 % – Zvýraznění3 11 5" xfId="4345"/>
    <cellStyle name="40 % – Zvýraznění3 11 5 2" xfId="12545"/>
    <cellStyle name="40 % – Zvýraznění3 11 6" xfId="15971"/>
    <cellStyle name="40 % – Zvýraznění3 11 7" xfId="8436"/>
    <cellStyle name="40 % – Zvýraznění3 12" xfId="4346"/>
    <cellStyle name="40 % – Zvýraznění3 12 2" xfId="4347"/>
    <cellStyle name="40 % – Zvýraznění3 12 2 2" xfId="12546"/>
    <cellStyle name="40 % – Zvýraznění3 12 3" xfId="4348"/>
    <cellStyle name="40 % – Zvýraznění3 12 3 2" xfId="12547"/>
    <cellStyle name="40 % – Zvýraznění3 12 4" xfId="4349"/>
    <cellStyle name="40 % – Zvýraznění3 12 4 2" xfId="12548"/>
    <cellStyle name="40 % – Zvýraznění3 12 5" xfId="4350"/>
    <cellStyle name="40 % – Zvýraznění3 12 5 2" xfId="12549"/>
    <cellStyle name="40 % – Zvýraznění3 12 6" xfId="15972"/>
    <cellStyle name="40 % – Zvýraznění3 12 7" xfId="8437"/>
    <cellStyle name="40 % – Zvýraznění3 13" xfId="4351"/>
    <cellStyle name="40 % – Zvýraznění3 13 2" xfId="4352"/>
    <cellStyle name="40 % – Zvýraznění3 13 2 2" xfId="12550"/>
    <cellStyle name="40 % – Zvýraznění3 13 3" xfId="4353"/>
    <cellStyle name="40 % – Zvýraznění3 13 3 2" xfId="12551"/>
    <cellStyle name="40 % – Zvýraznění3 13 4" xfId="4354"/>
    <cellStyle name="40 % – Zvýraznění3 13 4 2" xfId="12552"/>
    <cellStyle name="40 % – Zvýraznění3 13 5" xfId="4355"/>
    <cellStyle name="40 % – Zvýraznění3 13 5 2" xfId="12553"/>
    <cellStyle name="40 % – Zvýraznění3 13 6" xfId="15973"/>
    <cellStyle name="40 % – Zvýraznění3 13 7" xfId="8438"/>
    <cellStyle name="40 % – Zvýraznění3 14" xfId="4356"/>
    <cellStyle name="40 % – Zvýraznění3 14 2" xfId="4357"/>
    <cellStyle name="40 % – Zvýraznění3 14 2 2" xfId="12554"/>
    <cellStyle name="40 % – Zvýraznění3 14 3" xfId="4358"/>
    <cellStyle name="40 % – Zvýraznění3 14 3 2" xfId="12555"/>
    <cellStyle name="40 % – Zvýraznění3 14 4" xfId="4359"/>
    <cellStyle name="40 % – Zvýraznění3 14 4 2" xfId="12556"/>
    <cellStyle name="40 % – Zvýraznění3 14 5" xfId="4360"/>
    <cellStyle name="40 % – Zvýraznění3 14 5 2" xfId="12557"/>
    <cellStyle name="40 % – Zvýraznění3 14 6" xfId="15974"/>
    <cellStyle name="40 % – Zvýraznění3 14 7" xfId="8439"/>
    <cellStyle name="40 % – Zvýraznění3 15" xfId="4361"/>
    <cellStyle name="40 % – Zvýraznění3 15 2" xfId="4362"/>
    <cellStyle name="40 % – Zvýraznění3 15 2 2" xfId="12558"/>
    <cellStyle name="40 % – Zvýraznění3 15 3" xfId="4363"/>
    <cellStyle name="40 % – Zvýraznění3 15 3 2" xfId="12559"/>
    <cellStyle name="40 % – Zvýraznění3 15 4" xfId="4364"/>
    <cellStyle name="40 % – Zvýraznění3 15 4 2" xfId="12560"/>
    <cellStyle name="40 % – Zvýraznění3 15 5" xfId="4365"/>
    <cellStyle name="40 % – Zvýraznění3 15 5 2" xfId="12561"/>
    <cellStyle name="40 % – Zvýraznění3 15 6" xfId="15975"/>
    <cellStyle name="40 % – Zvýraznění3 15 7" xfId="8440"/>
    <cellStyle name="40 % – Zvýraznění3 16" xfId="4366"/>
    <cellStyle name="40 % – Zvýraznění3 16 2" xfId="4367"/>
    <cellStyle name="40 % – Zvýraznění3 16 2 2" xfId="12562"/>
    <cellStyle name="40 % – Zvýraznění3 16 3" xfId="4368"/>
    <cellStyle name="40 % – Zvýraznění3 16 3 2" xfId="12563"/>
    <cellStyle name="40 % – Zvýraznění3 16 4" xfId="4369"/>
    <cellStyle name="40 % – Zvýraznění3 16 4 2" xfId="12564"/>
    <cellStyle name="40 % – Zvýraznění3 16 5" xfId="4370"/>
    <cellStyle name="40 % – Zvýraznění3 16 5 2" xfId="12565"/>
    <cellStyle name="40 % – Zvýraznění3 16 6" xfId="15976"/>
    <cellStyle name="40 % – Zvýraznění3 16 7" xfId="8441"/>
    <cellStyle name="40 % – Zvýraznění3 17" xfId="4371"/>
    <cellStyle name="40 % – Zvýraznění3 17 2" xfId="4372"/>
    <cellStyle name="40 % – Zvýraznění3 17 2 2" xfId="12566"/>
    <cellStyle name="40 % – Zvýraznění3 17 3" xfId="4373"/>
    <cellStyle name="40 % – Zvýraznění3 17 3 2" xfId="12567"/>
    <cellStyle name="40 % – Zvýraznění3 17 4" xfId="4374"/>
    <cellStyle name="40 % – Zvýraznění3 17 4 2" xfId="12568"/>
    <cellStyle name="40 % – Zvýraznění3 17 5" xfId="4375"/>
    <cellStyle name="40 % – Zvýraznění3 17 5 2" xfId="12569"/>
    <cellStyle name="40 % – Zvýraznění3 17 6" xfId="15977"/>
    <cellStyle name="40 % – Zvýraznění3 17 7" xfId="8442"/>
    <cellStyle name="40 % – Zvýraznění3 18" xfId="4376"/>
    <cellStyle name="40 % – Zvýraznění3 18 2" xfId="4377"/>
    <cellStyle name="40 % – Zvýraznění3 18 2 2" xfId="12570"/>
    <cellStyle name="40 % – Zvýraznění3 18 3" xfId="4378"/>
    <cellStyle name="40 % – Zvýraznění3 18 3 2" xfId="12571"/>
    <cellStyle name="40 % – Zvýraznění3 18 4" xfId="4379"/>
    <cellStyle name="40 % – Zvýraznění3 18 4 2" xfId="12572"/>
    <cellStyle name="40 % – Zvýraznění3 18 5" xfId="4380"/>
    <cellStyle name="40 % – Zvýraznění3 18 5 2" xfId="12573"/>
    <cellStyle name="40 % – Zvýraznění3 18 6" xfId="15978"/>
    <cellStyle name="40 % – Zvýraznění3 18 7" xfId="8443"/>
    <cellStyle name="40 % – Zvýraznění3 19" xfId="4381"/>
    <cellStyle name="40 % – Zvýraznění3 19 2" xfId="4382"/>
    <cellStyle name="40 % – Zvýraznění3 19 2 2" xfId="12574"/>
    <cellStyle name="40 % – Zvýraznění3 19 3" xfId="4383"/>
    <cellStyle name="40 % – Zvýraznění3 19 3 2" xfId="12575"/>
    <cellStyle name="40 % – Zvýraznění3 19 4" xfId="4384"/>
    <cellStyle name="40 % – Zvýraznění3 19 4 2" xfId="12576"/>
    <cellStyle name="40 % – Zvýraznění3 19 5" xfId="4385"/>
    <cellStyle name="40 % – Zvýraznění3 19 5 2" xfId="12577"/>
    <cellStyle name="40 % – Zvýraznění3 19 6" xfId="15979"/>
    <cellStyle name="40 % – Zvýraznění3 19 7" xfId="8444"/>
    <cellStyle name="40 % – Zvýraznění3 2" xfId="4386"/>
    <cellStyle name="40 % – Zvýraznění3 2 2" xfId="4387"/>
    <cellStyle name="40 % – Zvýraznění3 2 2 2" xfId="12578"/>
    <cellStyle name="40 % – Zvýraznění3 2 3" xfId="4388"/>
    <cellStyle name="40 % – Zvýraznění3 2 3 2" xfId="12579"/>
    <cellStyle name="40 % – Zvýraznění3 2 4" xfId="4389"/>
    <cellStyle name="40 % – Zvýraznění3 2 4 2" xfId="12580"/>
    <cellStyle name="40 % – Zvýraznění3 2 5" xfId="4390"/>
    <cellStyle name="40 % – Zvýraznění3 2 5 2" xfId="12581"/>
    <cellStyle name="40 % – Zvýraznění3 2 6" xfId="15980"/>
    <cellStyle name="40 % – Zvýraznění3 2 7" xfId="8445"/>
    <cellStyle name="40 % – Zvýraznění3 20" xfId="4391"/>
    <cellStyle name="40 % – Zvýraznění3 20 2" xfId="4392"/>
    <cellStyle name="40 % – Zvýraznění3 20 2 2" xfId="12582"/>
    <cellStyle name="40 % – Zvýraznění3 20 3" xfId="4393"/>
    <cellStyle name="40 % – Zvýraznění3 20 3 2" xfId="12583"/>
    <cellStyle name="40 % – Zvýraznění3 20 4" xfId="4394"/>
    <cellStyle name="40 % – Zvýraznění3 20 4 2" xfId="12584"/>
    <cellStyle name="40 % – Zvýraznění3 20 5" xfId="4395"/>
    <cellStyle name="40 % – Zvýraznění3 20 5 2" xfId="12585"/>
    <cellStyle name="40 % – Zvýraznění3 20 6" xfId="15981"/>
    <cellStyle name="40 % – Zvýraznění3 20 7" xfId="8446"/>
    <cellStyle name="40 % – Zvýraznění3 21" xfId="4396"/>
    <cellStyle name="40 % – Zvýraznění3 21 2" xfId="4397"/>
    <cellStyle name="40 % – Zvýraznění3 21 2 2" xfId="12586"/>
    <cellStyle name="40 % – Zvýraznění3 21 3" xfId="4398"/>
    <cellStyle name="40 % – Zvýraznění3 21 3 2" xfId="12587"/>
    <cellStyle name="40 % – Zvýraznění3 21 4" xfId="4399"/>
    <cellStyle name="40 % – Zvýraznění3 21 4 2" xfId="12588"/>
    <cellStyle name="40 % – Zvýraznění3 21 5" xfId="4400"/>
    <cellStyle name="40 % – Zvýraznění3 21 5 2" xfId="12589"/>
    <cellStyle name="40 % – Zvýraznění3 21 6" xfId="15982"/>
    <cellStyle name="40 % – Zvýraznění3 21 7" xfId="8447"/>
    <cellStyle name="40 % – Zvýraznění3 22" xfId="4401"/>
    <cellStyle name="40 % – Zvýraznění3 22 2" xfId="4402"/>
    <cellStyle name="40 % – Zvýraznění3 22 2 2" xfId="12590"/>
    <cellStyle name="40 % – Zvýraznění3 22 3" xfId="4403"/>
    <cellStyle name="40 % – Zvýraznění3 22 3 2" xfId="12591"/>
    <cellStyle name="40 % – Zvýraznění3 22 4" xfId="4404"/>
    <cellStyle name="40 % – Zvýraznění3 22 4 2" xfId="12592"/>
    <cellStyle name="40 % – Zvýraznění3 22 5" xfId="4405"/>
    <cellStyle name="40 % – Zvýraznění3 22 5 2" xfId="12593"/>
    <cellStyle name="40 % – Zvýraznění3 22 6" xfId="15983"/>
    <cellStyle name="40 % – Zvýraznění3 22 7" xfId="8448"/>
    <cellStyle name="40 % – Zvýraznění3 23" xfId="4406"/>
    <cellStyle name="40 % – Zvýraznění3 23 2" xfId="4407"/>
    <cellStyle name="40 % – Zvýraznění3 23 2 2" xfId="12594"/>
    <cellStyle name="40 % – Zvýraznění3 23 3" xfId="4408"/>
    <cellStyle name="40 % – Zvýraznění3 23 3 2" xfId="12595"/>
    <cellStyle name="40 % – Zvýraznění3 23 4" xfId="4409"/>
    <cellStyle name="40 % – Zvýraznění3 23 4 2" xfId="12596"/>
    <cellStyle name="40 % – Zvýraznění3 23 5" xfId="4410"/>
    <cellStyle name="40 % – Zvýraznění3 23 5 2" xfId="12597"/>
    <cellStyle name="40 % – Zvýraznění3 23 6" xfId="15984"/>
    <cellStyle name="40 % – Zvýraznění3 23 7" xfId="8449"/>
    <cellStyle name="40 % – Zvýraznění3 24" xfId="4411"/>
    <cellStyle name="40 % – Zvýraznění3 24 2" xfId="4412"/>
    <cellStyle name="40 % – Zvýraznění3 24 2 2" xfId="12598"/>
    <cellStyle name="40 % – Zvýraznění3 24 3" xfId="4413"/>
    <cellStyle name="40 % – Zvýraznění3 24 3 2" xfId="12599"/>
    <cellStyle name="40 % – Zvýraznění3 24 4" xfId="4414"/>
    <cellStyle name="40 % – Zvýraznění3 24 4 2" xfId="12600"/>
    <cellStyle name="40 % – Zvýraznění3 24 5" xfId="4415"/>
    <cellStyle name="40 % – Zvýraznění3 24 5 2" xfId="12601"/>
    <cellStyle name="40 % – Zvýraznění3 24 6" xfId="15985"/>
    <cellStyle name="40 % – Zvýraznění3 24 7" xfId="8450"/>
    <cellStyle name="40 % – Zvýraznění3 25" xfId="4416"/>
    <cellStyle name="40 % – Zvýraznění3 25 2" xfId="4417"/>
    <cellStyle name="40 % – Zvýraznění3 25 2 2" xfId="12602"/>
    <cellStyle name="40 % – Zvýraznění3 25 3" xfId="4418"/>
    <cellStyle name="40 % – Zvýraznění3 25 3 2" xfId="12603"/>
    <cellStyle name="40 % – Zvýraznění3 25 4" xfId="4419"/>
    <cellStyle name="40 % – Zvýraznění3 25 4 2" xfId="12604"/>
    <cellStyle name="40 % – Zvýraznění3 25 5" xfId="4420"/>
    <cellStyle name="40 % – Zvýraznění3 25 5 2" xfId="12605"/>
    <cellStyle name="40 % – Zvýraznění3 25 6" xfId="15986"/>
    <cellStyle name="40 % – Zvýraznění3 25 7" xfId="8451"/>
    <cellStyle name="40 % – Zvýraznění3 26" xfId="4421"/>
    <cellStyle name="40 % – Zvýraznění3 26 2" xfId="4422"/>
    <cellStyle name="40 % – Zvýraznění3 26 2 2" xfId="12606"/>
    <cellStyle name="40 % – Zvýraznění3 26 3" xfId="4423"/>
    <cellStyle name="40 % – Zvýraznění3 26 3 2" xfId="12607"/>
    <cellStyle name="40 % – Zvýraznění3 26 4" xfId="4424"/>
    <cellStyle name="40 % – Zvýraznění3 26 4 2" xfId="12608"/>
    <cellStyle name="40 % – Zvýraznění3 26 5" xfId="4425"/>
    <cellStyle name="40 % – Zvýraznění3 26 5 2" xfId="12609"/>
    <cellStyle name="40 % – Zvýraznění3 26 6" xfId="15987"/>
    <cellStyle name="40 % – Zvýraznění3 26 7" xfId="8452"/>
    <cellStyle name="40 % – Zvýraznění3 27" xfId="4426"/>
    <cellStyle name="40 % – Zvýraznění3 27 2" xfId="4427"/>
    <cellStyle name="40 % – Zvýraznění3 27 2 2" xfId="12610"/>
    <cellStyle name="40 % – Zvýraznění3 27 3" xfId="4428"/>
    <cellStyle name="40 % – Zvýraznění3 27 3 2" xfId="12611"/>
    <cellStyle name="40 % – Zvýraznění3 27 4" xfId="4429"/>
    <cellStyle name="40 % – Zvýraznění3 27 4 2" xfId="12612"/>
    <cellStyle name="40 % – Zvýraznění3 27 5" xfId="4430"/>
    <cellStyle name="40 % – Zvýraznění3 27 5 2" xfId="12613"/>
    <cellStyle name="40 % – Zvýraznění3 27 6" xfId="15988"/>
    <cellStyle name="40 % – Zvýraznění3 27 7" xfId="8453"/>
    <cellStyle name="40 % – Zvýraznění3 28" xfId="4431"/>
    <cellStyle name="40 % – Zvýraznění3 28 2" xfId="4432"/>
    <cellStyle name="40 % – Zvýraznění3 28 2 2" xfId="12614"/>
    <cellStyle name="40 % – Zvýraznění3 28 3" xfId="4433"/>
    <cellStyle name="40 % – Zvýraznění3 28 3 2" xfId="12615"/>
    <cellStyle name="40 % – Zvýraznění3 28 4" xfId="4434"/>
    <cellStyle name="40 % – Zvýraznění3 28 4 2" xfId="12616"/>
    <cellStyle name="40 % – Zvýraznění3 28 5" xfId="4435"/>
    <cellStyle name="40 % – Zvýraznění3 28 5 2" xfId="12617"/>
    <cellStyle name="40 % – Zvýraznění3 28 6" xfId="15989"/>
    <cellStyle name="40 % – Zvýraznění3 28 7" xfId="8454"/>
    <cellStyle name="40 % – Zvýraznění3 29" xfId="4436"/>
    <cellStyle name="40 % – Zvýraznění3 29 2" xfId="4437"/>
    <cellStyle name="40 % – Zvýraznění3 29 2 2" xfId="12618"/>
    <cellStyle name="40 % – Zvýraznění3 29 3" xfId="4438"/>
    <cellStyle name="40 % – Zvýraznění3 29 3 2" xfId="12619"/>
    <cellStyle name="40 % – Zvýraznění3 29 4" xfId="4439"/>
    <cellStyle name="40 % – Zvýraznění3 29 4 2" xfId="12620"/>
    <cellStyle name="40 % – Zvýraznění3 29 5" xfId="4440"/>
    <cellStyle name="40 % – Zvýraznění3 29 5 2" xfId="12621"/>
    <cellStyle name="40 % – Zvýraznění3 29 6" xfId="15990"/>
    <cellStyle name="40 % – Zvýraznění3 29 7" xfId="8455"/>
    <cellStyle name="40 % – Zvýraznění3 3" xfId="4441"/>
    <cellStyle name="40 % – Zvýraznění3 3 2" xfId="4442"/>
    <cellStyle name="40 % – Zvýraznění3 3 2 2" xfId="12622"/>
    <cellStyle name="40 % – Zvýraznění3 3 3" xfId="4443"/>
    <cellStyle name="40 % – Zvýraznění3 3 3 2" xfId="12623"/>
    <cellStyle name="40 % – Zvýraznění3 3 4" xfId="4444"/>
    <cellStyle name="40 % – Zvýraznění3 3 4 2" xfId="12624"/>
    <cellStyle name="40 % – Zvýraznění3 3 5" xfId="4445"/>
    <cellStyle name="40 % – Zvýraznění3 3 5 2" xfId="12625"/>
    <cellStyle name="40 % – Zvýraznění3 3 6" xfId="15991"/>
    <cellStyle name="40 % – Zvýraznění3 3 7" xfId="8456"/>
    <cellStyle name="40 % – Zvýraznění3 30" xfId="4446"/>
    <cellStyle name="40 % – Zvýraznění3 30 2" xfId="4447"/>
    <cellStyle name="40 % – Zvýraznění3 30 2 2" xfId="12626"/>
    <cellStyle name="40 % – Zvýraznění3 30 3" xfId="4448"/>
    <cellStyle name="40 % – Zvýraznění3 30 3 2" xfId="12627"/>
    <cellStyle name="40 % – Zvýraznění3 30 4" xfId="4449"/>
    <cellStyle name="40 % – Zvýraznění3 30 4 2" xfId="12628"/>
    <cellStyle name="40 % – Zvýraznění3 30 5" xfId="4450"/>
    <cellStyle name="40 % – Zvýraznění3 30 5 2" xfId="12629"/>
    <cellStyle name="40 % – Zvýraznění3 30 6" xfId="15992"/>
    <cellStyle name="40 % – Zvýraznění3 30 7" xfId="8457"/>
    <cellStyle name="40 % – Zvýraznění3 31" xfId="4451"/>
    <cellStyle name="40 % – Zvýraznění3 31 2" xfId="4452"/>
    <cellStyle name="40 % – Zvýraznění3 31 2 2" xfId="12630"/>
    <cellStyle name="40 % – Zvýraznění3 31 3" xfId="4453"/>
    <cellStyle name="40 % – Zvýraznění3 31 3 2" xfId="12631"/>
    <cellStyle name="40 % – Zvýraznění3 31 4" xfId="4454"/>
    <cellStyle name="40 % – Zvýraznění3 31 4 2" xfId="12632"/>
    <cellStyle name="40 % – Zvýraznění3 31 5" xfId="4455"/>
    <cellStyle name="40 % – Zvýraznění3 31 5 2" xfId="12633"/>
    <cellStyle name="40 % – Zvýraznění3 31 6" xfId="15993"/>
    <cellStyle name="40 % – Zvýraznění3 31 7" xfId="8458"/>
    <cellStyle name="40 % – Zvýraznění3 32" xfId="4456"/>
    <cellStyle name="40 % – Zvýraznění3 32 2" xfId="4457"/>
    <cellStyle name="40 % – Zvýraznění3 32 2 2" xfId="12634"/>
    <cellStyle name="40 % – Zvýraznění3 32 3" xfId="4458"/>
    <cellStyle name="40 % – Zvýraznění3 32 3 2" xfId="12635"/>
    <cellStyle name="40 % – Zvýraznění3 32 4" xfId="4459"/>
    <cellStyle name="40 % – Zvýraznění3 32 4 2" xfId="12636"/>
    <cellStyle name="40 % – Zvýraznění3 32 5" xfId="4460"/>
    <cellStyle name="40 % – Zvýraznění3 32 5 2" xfId="12637"/>
    <cellStyle name="40 % – Zvýraznění3 32 6" xfId="15994"/>
    <cellStyle name="40 % – Zvýraznění3 32 7" xfId="8459"/>
    <cellStyle name="40 % – Zvýraznění3 33" xfId="4461"/>
    <cellStyle name="40 % – Zvýraznění3 33 2" xfId="4462"/>
    <cellStyle name="40 % – Zvýraznění3 33 2 2" xfId="12638"/>
    <cellStyle name="40 % – Zvýraznění3 33 3" xfId="4463"/>
    <cellStyle name="40 % – Zvýraznění3 33 3 2" xfId="12639"/>
    <cellStyle name="40 % – Zvýraznění3 33 4" xfId="4464"/>
    <cellStyle name="40 % – Zvýraznění3 33 4 2" xfId="12640"/>
    <cellStyle name="40 % – Zvýraznění3 33 5" xfId="4465"/>
    <cellStyle name="40 % – Zvýraznění3 33 5 2" xfId="12641"/>
    <cellStyle name="40 % – Zvýraznění3 33 6" xfId="15995"/>
    <cellStyle name="40 % – Zvýraznění3 33 7" xfId="8460"/>
    <cellStyle name="40 % – Zvýraznění3 34" xfId="4466"/>
    <cellStyle name="40 % – Zvýraznění3 34 2" xfId="4467"/>
    <cellStyle name="40 % – Zvýraznění3 34 2 2" xfId="12642"/>
    <cellStyle name="40 % – Zvýraznění3 34 3" xfId="4468"/>
    <cellStyle name="40 % – Zvýraznění3 34 3 2" xfId="12643"/>
    <cellStyle name="40 % – Zvýraznění3 34 4" xfId="4469"/>
    <cellStyle name="40 % – Zvýraznění3 34 4 2" xfId="12644"/>
    <cellStyle name="40 % – Zvýraznění3 34 5" xfId="4470"/>
    <cellStyle name="40 % – Zvýraznění3 34 5 2" xfId="12645"/>
    <cellStyle name="40 % – Zvýraznění3 34 6" xfId="15996"/>
    <cellStyle name="40 % – Zvýraznění3 34 7" xfId="8461"/>
    <cellStyle name="40 % – Zvýraznění3 35" xfId="4471"/>
    <cellStyle name="40 % – Zvýraznění3 35 2" xfId="4472"/>
    <cellStyle name="40 % – Zvýraznění3 35 2 2" xfId="12646"/>
    <cellStyle name="40 % – Zvýraznění3 35 3" xfId="4473"/>
    <cellStyle name="40 % – Zvýraznění3 35 3 2" xfId="12647"/>
    <cellStyle name="40 % – Zvýraznění3 35 4" xfId="4474"/>
    <cellStyle name="40 % – Zvýraznění3 35 4 2" xfId="12648"/>
    <cellStyle name="40 % – Zvýraznění3 35 5" xfId="4475"/>
    <cellStyle name="40 % – Zvýraznění3 35 5 2" xfId="12649"/>
    <cellStyle name="40 % – Zvýraznění3 35 6" xfId="15997"/>
    <cellStyle name="40 % – Zvýraznění3 35 7" xfId="8462"/>
    <cellStyle name="40 % – Zvýraznění3 36" xfId="4476"/>
    <cellStyle name="40 % – Zvýraznění3 36 2" xfId="4477"/>
    <cellStyle name="40 % – Zvýraznění3 36 2 2" xfId="12650"/>
    <cellStyle name="40 % – Zvýraznění3 36 3" xfId="4478"/>
    <cellStyle name="40 % – Zvýraznění3 36 3 2" xfId="12651"/>
    <cellStyle name="40 % – Zvýraznění3 36 4" xfId="4479"/>
    <cellStyle name="40 % – Zvýraznění3 36 4 2" xfId="12652"/>
    <cellStyle name="40 % – Zvýraznění3 36 5" xfId="4480"/>
    <cellStyle name="40 % – Zvýraznění3 36 5 2" xfId="12653"/>
    <cellStyle name="40 % – Zvýraznění3 36 6" xfId="15998"/>
    <cellStyle name="40 % – Zvýraznění3 36 7" xfId="8463"/>
    <cellStyle name="40 % – Zvýraznění3 37" xfId="4481"/>
    <cellStyle name="40 % – Zvýraznění3 37 2" xfId="4482"/>
    <cellStyle name="40 % – Zvýraznění3 37 2 2" xfId="12654"/>
    <cellStyle name="40 % – Zvýraznění3 37 3" xfId="4483"/>
    <cellStyle name="40 % – Zvýraznění3 37 3 2" xfId="12655"/>
    <cellStyle name="40 % – Zvýraznění3 37 4" xfId="4484"/>
    <cellStyle name="40 % – Zvýraznění3 37 4 2" xfId="12656"/>
    <cellStyle name="40 % – Zvýraznění3 37 5" xfId="4485"/>
    <cellStyle name="40 % – Zvýraznění3 37 5 2" xfId="12657"/>
    <cellStyle name="40 % – Zvýraznění3 37 6" xfId="15999"/>
    <cellStyle name="40 % – Zvýraznění3 37 7" xfId="8464"/>
    <cellStyle name="40 % – Zvýraznění3 38" xfId="4486"/>
    <cellStyle name="40 % – Zvýraznění3 38 2" xfId="4487"/>
    <cellStyle name="40 % – Zvýraznění3 38 2 2" xfId="12658"/>
    <cellStyle name="40 % – Zvýraznění3 38 3" xfId="4488"/>
    <cellStyle name="40 % – Zvýraznění3 38 3 2" xfId="12659"/>
    <cellStyle name="40 % – Zvýraznění3 38 4" xfId="4489"/>
    <cellStyle name="40 % – Zvýraznění3 38 4 2" xfId="12660"/>
    <cellStyle name="40 % – Zvýraznění3 38 5" xfId="4490"/>
    <cellStyle name="40 % – Zvýraznění3 38 5 2" xfId="12661"/>
    <cellStyle name="40 % – Zvýraznění3 38 6" xfId="16000"/>
    <cellStyle name="40 % – Zvýraznění3 38 7" xfId="8465"/>
    <cellStyle name="40 % – Zvýraznění3 39" xfId="4491"/>
    <cellStyle name="40 % – Zvýraznění3 39 2" xfId="4492"/>
    <cellStyle name="40 % – Zvýraznění3 39 2 2" xfId="12662"/>
    <cellStyle name="40 % – Zvýraznění3 39 3" xfId="4493"/>
    <cellStyle name="40 % – Zvýraznění3 39 3 2" xfId="12663"/>
    <cellStyle name="40 % – Zvýraznění3 39 4" xfId="4494"/>
    <cellStyle name="40 % – Zvýraznění3 39 4 2" xfId="12664"/>
    <cellStyle name="40 % – Zvýraznění3 39 5" xfId="4495"/>
    <cellStyle name="40 % – Zvýraznění3 39 5 2" xfId="12665"/>
    <cellStyle name="40 % – Zvýraznění3 39 6" xfId="16001"/>
    <cellStyle name="40 % – Zvýraznění3 39 7" xfId="8466"/>
    <cellStyle name="40 % – Zvýraznění3 4" xfId="4496"/>
    <cellStyle name="40 % – Zvýraznění3 4 2" xfId="4497"/>
    <cellStyle name="40 % – Zvýraznění3 4 2 2" xfId="12666"/>
    <cellStyle name="40 % – Zvýraznění3 4 3" xfId="4498"/>
    <cellStyle name="40 % – Zvýraznění3 4 3 2" xfId="12667"/>
    <cellStyle name="40 % – Zvýraznění3 4 4" xfId="4499"/>
    <cellStyle name="40 % – Zvýraznění3 4 4 2" xfId="12668"/>
    <cellStyle name="40 % – Zvýraznění3 4 5" xfId="4500"/>
    <cellStyle name="40 % – Zvýraznění3 4 5 2" xfId="12669"/>
    <cellStyle name="40 % – Zvýraznění3 4 6" xfId="16002"/>
    <cellStyle name="40 % – Zvýraznění3 4 7" xfId="8467"/>
    <cellStyle name="40 % – Zvýraznění3 40" xfId="4501"/>
    <cellStyle name="40 % – Zvýraznění3 40 2" xfId="4502"/>
    <cellStyle name="40 % – Zvýraznění3 40 2 2" xfId="12670"/>
    <cellStyle name="40 % – Zvýraznění3 40 3" xfId="4503"/>
    <cellStyle name="40 % – Zvýraznění3 40 3 2" xfId="12671"/>
    <cellStyle name="40 % – Zvýraznění3 40 4" xfId="4504"/>
    <cellStyle name="40 % – Zvýraznění3 40 4 2" xfId="12672"/>
    <cellStyle name="40 % – Zvýraznění3 40 5" xfId="4505"/>
    <cellStyle name="40 % – Zvýraznění3 40 5 2" xfId="12673"/>
    <cellStyle name="40 % – Zvýraznění3 40 6" xfId="16003"/>
    <cellStyle name="40 % – Zvýraznění3 40 7" xfId="8468"/>
    <cellStyle name="40 % – Zvýraznění3 41" xfId="4506"/>
    <cellStyle name="40 % – Zvýraznění3 41 2" xfId="4507"/>
    <cellStyle name="40 % – Zvýraznění3 41 2 2" xfId="12674"/>
    <cellStyle name="40 % – Zvýraznění3 41 3" xfId="4508"/>
    <cellStyle name="40 % – Zvýraznění3 41 3 2" xfId="12675"/>
    <cellStyle name="40 % – Zvýraznění3 41 4" xfId="4509"/>
    <cellStyle name="40 % – Zvýraznění3 41 4 2" xfId="12676"/>
    <cellStyle name="40 % – Zvýraznění3 41 5" xfId="4510"/>
    <cellStyle name="40 % – Zvýraznění3 41 5 2" xfId="12677"/>
    <cellStyle name="40 % – Zvýraznění3 41 6" xfId="16004"/>
    <cellStyle name="40 % – Zvýraznění3 41 7" xfId="8469"/>
    <cellStyle name="40 % – Zvýraznění3 42" xfId="4511"/>
    <cellStyle name="40 % – Zvýraznění3 42 2" xfId="4512"/>
    <cellStyle name="40 % – Zvýraznění3 42 2 2" xfId="12678"/>
    <cellStyle name="40 % – Zvýraznění3 42 3" xfId="4513"/>
    <cellStyle name="40 % – Zvýraznění3 42 3 2" xfId="12679"/>
    <cellStyle name="40 % – Zvýraznění3 42 4" xfId="4514"/>
    <cellStyle name="40 % – Zvýraznění3 42 4 2" xfId="12680"/>
    <cellStyle name="40 % – Zvýraznění3 42 5" xfId="4515"/>
    <cellStyle name="40 % – Zvýraznění3 42 5 2" xfId="12681"/>
    <cellStyle name="40 % – Zvýraznění3 42 6" xfId="16005"/>
    <cellStyle name="40 % – Zvýraznění3 42 7" xfId="8470"/>
    <cellStyle name="40 % – Zvýraznění3 43" xfId="4516"/>
    <cellStyle name="40 % – Zvýraznění3 43 2" xfId="4517"/>
    <cellStyle name="40 % – Zvýraznění3 43 2 2" xfId="12682"/>
    <cellStyle name="40 % – Zvýraznění3 43 3" xfId="4518"/>
    <cellStyle name="40 % – Zvýraznění3 43 3 2" xfId="12683"/>
    <cellStyle name="40 % – Zvýraznění3 43 4" xfId="4519"/>
    <cellStyle name="40 % – Zvýraznění3 43 4 2" xfId="12684"/>
    <cellStyle name="40 % – Zvýraznění3 43 5" xfId="4520"/>
    <cellStyle name="40 % – Zvýraznění3 43 5 2" xfId="12685"/>
    <cellStyle name="40 % – Zvýraznění3 43 6" xfId="16006"/>
    <cellStyle name="40 % – Zvýraznění3 43 7" xfId="8471"/>
    <cellStyle name="40 % – Zvýraznění3 44" xfId="4521"/>
    <cellStyle name="40 % – Zvýraznění3 44 2" xfId="4522"/>
    <cellStyle name="40 % – Zvýraznění3 44 2 2" xfId="12686"/>
    <cellStyle name="40 % – Zvýraznění3 44 3" xfId="4523"/>
    <cellStyle name="40 % – Zvýraznění3 44 3 2" xfId="12687"/>
    <cellStyle name="40 % – Zvýraznění3 44 4" xfId="4524"/>
    <cellStyle name="40 % – Zvýraznění3 44 4 2" xfId="12688"/>
    <cellStyle name="40 % – Zvýraznění3 44 5" xfId="4525"/>
    <cellStyle name="40 % – Zvýraznění3 44 5 2" xfId="12689"/>
    <cellStyle name="40 % – Zvýraznění3 44 6" xfId="16007"/>
    <cellStyle name="40 % – Zvýraznění3 44 7" xfId="8472"/>
    <cellStyle name="40 % – Zvýraznění3 45" xfId="4526"/>
    <cellStyle name="40 % – Zvýraznění3 45 2" xfId="4527"/>
    <cellStyle name="40 % – Zvýraznění3 45 2 2" xfId="12690"/>
    <cellStyle name="40 % – Zvýraznění3 45 3" xfId="4528"/>
    <cellStyle name="40 % – Zvýraznění3 45 3 2" xfId="12691"/>
    <cellStyle name="40 % – Zvýraznění3 45 4" xfId="4529"/>
    <cellStyle name="40 % – Zvýraznění3 45 4 2" xfId="12692"/>
    <cellStyle name="40 % – Zvýraznění3 45 5" xfId="4530"/>
    <cellStyle name="40 % – Zvýraznění3 45 5 2" xfId="12693"/>
    <cellStyle name="40 % – Zvýraznění3 45 6" xfId="16008"/>
    <cellStyle name="40 % – Zvýraznění3 45 7" xfId="8473"/>
    <cellStyle name="40 % – Zvýraznění3 46" xfId="4531"/>
    <cellStyle name="40 % – Zvýraznění3 46 2" xfId="4532"/>
    <cellStyle name="40 % – Zvýraznění3 46 2 2" xfId="12694"/>
    <cellStyle name="40 % – Zvýraznění3 46 3" xfId="4533"/>
    <cellStyle name="40 % – Zvýraznění3 46 3 2" xfId="12695"/>
    <cellStyle name="40 % – Zvýraznění3 46 4" xfId="4534"/>
    <cellStyle name="40 % – Zvýraznění3 46 4 2" xfId="12696"/>
    <cellStyle name="40 % – Zvýraznění3 46 5" xfId="4535"/>
    <cellStyle name="40 % – Zvýraznění3 46 5 2" xfId="12697"/>
    <cellStyle name="40 % – Zvýraznění3 46 6" xfId="16009"/>
    <cellStyle name="40 % – Zvýraznění3 46 7" xfId="8474"/>
    <cellStyle name="40 % – Zvýraznění3 47" xfId="4536"/>
    <cellStyle name="40 % – Zvýraznění3 47 2" xfId="4537"/>
    <cellStyle name="40 % – Zvýraznění3 47 2 2" xfId="12698"/>
    <cellStyle name="40 % – Zvýraznění3 47 3" xfId="4538"/>
    <cellStyle name="40 % – Zvýraznění3 47 3 2" xfId="12699"/>
    <cellStyle name="40 % – Zvýraznění3 47 4" xfId="4539"/>
    <cellStyle name="40 % – Zvýraznění3 47 4 2" xfId="12700"/>
    <cellStyle name="40 % – Zvýraznění3 47 5" xfId="4540"/>
    <cellStyle name="40 % – Zvýraznění3 47 5 2" xfId="12701"/>
    <cellStyle name="40 % – Zvýraznění3 47 6" xfId="16010"/>
    <cellStyle name="40 % – Zvýraznění3 47 7" xfId="8475"/>
    <cellStyle name="40 % – Zvýraznění3 48" xfId="4541"/>
    <cellStyle name="40 % – Zvýraznění3 48 2" xfId="4542"/>
    <cellStyle name="40 % – Zvýraznění3 48 2 2" xfId="12702"/>
    <cellStyle name="40 % – Zvýraznění3 48 3" xfId="4543"/>
    <cellStyle name="40 % – Zvýraznění3 48 3 2" xfId="12703"/>
    <cellStyle name="40 % – Zvýraznění3 48 4" xfId="4544"/>
    <cellStyle name="40 % – Zvýraznění3 48 4 2" xfId="12704"/>
    <cellStyle name="40 % – Zvýraznění3 48 5" xfId="4545"/>
    <cellStyle name="40 % – Zvýraznění3 48 5 2" xfId="12705"/>
    <cellStyle name="40 % – Zvýraznění3 48 6" xfId="16011"/>
    <cellStyle name="40 % – Zvýraznění3 48 7" xfId="8476"/>
    <cellStyle name="40 % – Zvýraznění3 49" xfId="4546"/>
    <cellStyle name="40 % – Zvýraznění3 49 2" xfId="4547"/>
    <cellStyle name="40 % – Zvýraznění3 49 2 2" xfId="12706"/>
    <cellStyle name="40 % – Zvýraznění3 49 3" xfId="4548"/>
    <cellStyle name="40 % – Zvýraznění3 49 3 2" xfId="12707"/>
    <cellStyle name="40 % – Zvýraznění3 49 4" xfId="4549"/>
    <cellStyle name="40 % – Zvýraznění3 49 4 2" xfId="12708"/>
    <cellStyle name="40 % – Zvýraznění3 49 5" xfId="4550"/>
    <cellStyle name="40 % – Zvýraznění3 49 5 2" xfId="12709"/>
    <cellStyle name="40 % – Zvýraznění3 49 6" xfId="16012"/>
    <cellStyle name="40 % – Zvýraznění3 49 7" xfId="8477"/>
    <cellStyle name="40 % – Zvýraznění3 5" xfId="4551"/>
    <cellStyle name="40 % – Zvýraznění3 5 2" xfId="4552"/>
    <cellStyle name="40 % – Zvýraznění3 5 2 2" xfId="12710"/>
    <cellStyle name="40 % – Zvýraznění3 5 3" xfId="4553"/>
    <cellStyle name="40 % – Zvýraznění3 5 3 2" xfId="12711"/>
    <cellStyle name="40 % – Zvýraznění3 5 4" xfId="4554"/>
    <cellStyle name="40 % – Zvýraznění3 5 4 2" xfId="12712"/>
    <cellStyle name="40 % – Zvýraznění3 5 5" xfId="4555"/>
    <cellStyle name="40 % – Zvýraznění3 5 5 2" xfId="12713"/>
    <cellStyle name="40 % – Zvýraznění3 5 6" xfId="16013"/>
    <cellStyle name="40 % – Zvýraznění3 5 7" xfId="8478"/>
    <cellStyle name="40 % – Zvýraznění3 50" xfId="4556"/>
    <cellStyle name="40 % – Zvýraznění3 50 2" xfId="4557"/>
    <cellStyle name="40 % – Zvýraznění3 50 2 2" xfId="12714"/>
    <cellStyle name="40 % – Zvýraznění3 50 3" xfId="4558"/>
    <cellStyle name="40 % – Zvýraznění3 50 3 2" xfId="12715"/>
    <cellStyle name="40 % – Zvýraznění3 50 4" xfId="4559"/>
    <cellStyle name="40 % – Zvýraznění3 50 4 2" xfId="12716"/>
    <cellStyle name="40 % – Zvýraznění3 50 5" xfId="4560"/>
    <cellStyle name="40 % – Zvýraznění3 50 5 2" xfId="12717"/>
    <cellStyle name="40 % – Zvýraznění3 50 6" xfId="16014"/>
    <cellStyle name="40 % – Zvýraznění3 50 7" xfId="8479"/>
    <cellStyle name="40 % – Zvýraznění3 51" xfId="4561"/>
    <cellStyle name="40 % – Zvýraznění3 51 2" xfId="4562"/>
    <cellStyle name="40 % – Zvýraznění3 51 2 2" xfId="12718"/>
    <cellStyle name="40 % – Zvýraznění3 51 3" xfId="4563"/>
    <cellStyle name="40 % – Zvýraznění3 51 3 2" xfId="12719"/>
    <cellStyle name="40 % – Zvýraznění3 51 4" xfId="4564"/>
    <cellStyle name="40 % – Zvýraznění3 51 4 2" xfId="12720"/>
    <cellStyle name="40 % – Zvýraznění3 51 5" xfId="4565"/>
    <cellStyle name="40 % – Zvýraznění3 51 5 2" xfId="12721"/>
    <cellStyle name="40 % – Zvýraznění3 51 6" xfId="16015"/>
    <cellStyle name="40 % – Zvýraznění3 51 7" xfId="8480"/>
    <cellStyle name="40 % – Zvýraznění3 52" xfId="4566"/>
    <cellStyle name="40 % – Zvýraznění3 52 2" xfId="4567"/>
    <cellStyle name="40 % – Zvýraznění3 52 2 2" xfId="12722"/>
    <cellStyle name="40 % – Zvýraznění3 52 3" xfId="4568"/>
    <cellStyle name="40 % – Zvýraznění3 52 3 2" xfId="12723"/>
    <cellStyle name="40 % – Zvýraznění3 52 4" xfId="4569"/>
    <cellStyle name="40 % – Zvýraznění3 52 4 2" xfId="12724"/>
    <cellStyle name="40 % – Zvýraznění3 52 5" xfId="4570"/>
    <cellStyle name="40 % – Zvýraznění3 52 5 2" xfId="12725"/>
    <cellStyle name="40 % – Zvýraznění3 52 6" xfId="16016"/>
    <cellStyle name="40 % – Zvýraznění3 52 7" xfId="8481"/>
    <cellStyle name="40 % – Zvýraznění3 53" xfId="4571"/>
    <cellStyle name="40 % – Zvýraznění3 53 2" xfId="4572"/>
    <cellStyle name="40 % – Zvýraznění3 53 2 2" xfId="12726"/>
    <cellStyle name="40 % – Zvýraznění3 53 3" xfId="4573"/>
    <cellStyle name="40 % – Zvýraznění3 53 3 2" xfId="12727"/>
    <cellStyle name="40 % – Zvýraznění3 53 4" xfId="4574"/>
    <cellStyle name="40 % – Zvýraznění3 53 4 2" xfId="12728"/>
    <cellStyle name="40 % – Zvýraznění3 53 5" xfId="4575"/>
    <cellStyle name="40 % – Zvýraznění3 53 5 2" xfId="12729"/>
    <cellStyle name="40 % – Zvýraznění3 53 6" xfId="16017"/>
    <cellStyle name="40 % – Zvýraznění3 53 7" xfId="8482"/>
    <cellStyle name="40 % – Zvýraznění3 54" xfId="4576"/>
    <cellStyle name="40 % – Zvýraznění3 54 2" xfId="4577"/>
    <cellStyle name="40 % – Zvýraznění3 54 2 2" xfId="12730"/>
    <cellStyle name="40 % – Zvýraznění3 54 3" xfId="4578"/>
    <cellStyle name="40 % – Zvýraznění3 54 3 2" xfId="12731"/>
    <cellStyle name="40 % – Zvýraznění3 54 4" xfId="4579"/>
    <cellStyle name="40 % – Zvýraznění3 54 4 2" xfId="12732"/>
    <cellStyle name="40 % – Zvýraznění3 54 5" xfId="4580"/>
    <cellStyle name="40 % – Zvýraznění3 54 5 2" xfId="12733"/>
    <cellStyle name="40 % – Zvýraznění3 54 6" xfId="16018"/>
    <cellStyle name="40 % – Zvýraznění3 54 7" xfId="8483"/>
    <cellStyle name="40 % – Zvýraznění3 55" xfId="4581"/>
    <cellStyle name="40 % – Zvýraznění3 55 2" xfId="4582"/>
    <cellStyle name="40 % – Zvýraznění3 55 2 2" xfId="12734"/>
    <cellStyle name="40 % – Zvýraznění3 55 3" xfId="4583"/>
    <cellStyle name="40 % – Zvýraznění3 55 3 2" xfId="12735"/>
    <cellStyle name="40 % – Zvýraznění3 55 4" xfId="4584"/>
    <cellStyle name="40 % – Zvýraznění3 55 4 2" xfId="12736"/>
    <cellStyle name="40 % – Zvýraznění3 55 5" xfId="4585"/>
    <cellStyle name="40 % – Zvýraznění3 55 5 2" xfId="12737"/>
    <cellStyle name="40 % – Zvýraznění3 55 6" xfId="16019"/>
    <cellStyle name="40 % – Zvýraznění3 55 7" xfId="8484"/>
    <cellStyle name="40 % – Zvýraznění3 56" xfId="4586"/>
    <cellStyle name="40 % – Zvýraznění3 56 2" xfId="4587"/>
    <cellStyle name="40 % – Zvýraznění3 56 2 2" xfId="12738"/>
    <cellStyle name="40 % – Zvýraznění3 56 3" xfId="4588"/>
    <cellStyle name="40 % – Zvýraznění3 56 3 2" xfId="12739"/>
    <cellStyle name="40 % – Zvýraznění3 56 4" xfId="4589"/>
    <cellStyle name="40 % – Zvýraznění3 56 4 2" xfId="12740"/>
    <cellStyle name="40 % – Zvýraznění3 56 5" xfId="4590"/>
    <cellStyle name="40 % – Zvýraznění3 56 5 2" xfId="12741"/>
    <cellStyle name="40 % – Zvýraznění3 56 6" xfId="16020"/>
    <cellStyle name="40 % – Zvýraznění3 56 7" xfId="8485"/>
    <cellStyle name="40 % – Zvýraznění3 57" xfId="4591"/>
    <cellStyle name="40 % – Zvýraznění3 57 2" xfId="4592"/>
    <cellStyle name="40 % – Zvýraznění3 57 2 2" xfId="12742"/>
    <cellStyle name="40 % – Zvýraznění3 57 3" xfId="4593"/>
    <cellStyle name="40 % – Zvýraznění3 57 3 2" xfId="12743"/>
    <cellStyle name="40 % – Zvýraznění3 57 4" xfId="4594"/>
    <cellStyle name="40 % – Zvýraznění3 57 4 2" xfId="12744"/>
    <cellStyle name="40 % – Zvýraznění3 57 5" xfId="4595"/>
    <cellStyle name="40 % – Zvýraznění3 57 5 2" xfId="12745"/>
    <cellStyle name="40 % – Zvýraznění3 57 6" xfId="16021"/>
    <cellStyle name="40 % – Zvýraznění3 57 7" xfId="8486"/>
    <cellStyle name="40 % – Zvýraznění3 58" xfId="4596"/>
    <cellStyle name="40 % – Zvýraznění3 58 2" xfId="4597"/>
    <cellStyle name="40 % – Zvýraznění3 58 2 2" xfId="12746"/>
    <cellStyle name="40 % – Zvýraznění3 58 3" xfId="4598"/>
    <cellStyle name="40 % – Zvýraznění3 58 3 2" xfId="12747"/>
    <cellStyle name="40 % – Zvýraznění3 58 4" xfId="4599"/>
    <cellStyle name="40 % – Zvýraznění3 58 4 2" xfId="12748"/>
    <cellStyle name="40 % – Zvýraznění3 58 5" xfId="4600"/>
    <cellStyle name="40 % – Zvýraznění3 58 5 2" xfId="12749"/>
    <cellStyle name="40 % – Zvýraznění3 58 6" xfId="16022"/>
    <cellStyle name="40 % – Zvýraznění3 58 7" xfId="8487"/>
    <cellStyle name="40 % – Zvýraznění3 59" xfId="4601"/>
    <cellStyle name="40 % – Zvýraznění3 59 2" xfId="4602"/>
    <cellStyle name="40 % – Zvýraznění3 59 2 2" xfId="12750"/>
    <cellStyle name="40 % – Zvýraznění3 59 3" xfId="4603"/>
    <cellStyle name="40 % – Zvýraznění3 59 3 2" xfId="12751"/>
    <cellStyle name="40 % – Zvýraznění3 59 4" xfId="4604"/>
    <cellStyle name="40 % – Zvýraznění3 59 4 2" xfId="12752"/>
    <cellStyle name="40 % – Zvýraznění3 59 5" xfId="4605"/>
    <cellStyle name="40 % – Zvýraznění3 59 5 2" xfId="12753"/>
    <cellStyle name="40 % – Zvýraznění3 59 6" xfId="16023"/>
    <cellStyle name="40 % – Zvýraznění3 59 7" xfId="8488"/>
    <cellStyle name="40 % – Zvýraznění3 6" xfId="4606"/>
    <cellStyle name="40 % – Zvýraznění3 6 2" xfId="4607"/>
    <cellStyle name="40 % – Zvýraznění3 6 2 2" xfId="12754"/>
    <cellStyle name="40 % – Zvýraznění3 6 3" xfId="4608"/>
    <cellStyle name="40 % – Zvýraznění3 6 3 2" xfId="12755"/>
    <cellStyle name="40 % – Zvýraznění3 6 4" xfId="4609"/>
    <cellStyle name="40 % – Zvýraznění3 6 4 2" xfId="12756"/>
    <cellStyle name="40 % – Zvýraznění3 6 5" xfId="4610"/>
    <cellStyle name="40 % – Zvýraznění3 6 5 2" xfId="12757"/>
    <cellStyle name="40 % – Zvýraznění3 6 6" xfId="16024"/>
    <cellStyle name="40 % – Zvýraznění3 6 7" xfId="8489"/>
    <cellStyle name="40 % – Zvýraznění3 60" xfId="4611"/>
    <cellStyle name="40 % – Zvýraznění3 60 2" xfId="4612"/>
    <cellStyle name="40 % – Zvýraznění3 60 2 2" xfId="12758"/>
    <cellStyle name="40 % – Zvýraznění3 60 3" xfId="4613"/>
    <cellStyle name="40 % – Zvýraznění3 60 3 2" xfId="12759"/>
    <cellStyle name="40 % – Zvýraznění3 60 4" xfId="4614"/>
    <cellStyle name="40 % – Zvýraznění3 60 4 2" xfId="12760"/>
    <cellStyle name="40 % – Zvýraznění3 60 5" xfId="4615"/>
    <cellStyle name="40 % – Zvýraznění3 60 5 2" xfId="12761"/>
    <cellStyle name="40 % – Zvýraznění3 60 6" xfId="16025"/>
    <cellStyle name="40 % – Zvýraznění3 60 7" xfId="8490"/>
    <cellStyle name="40 % – Zvýraznění3 61" xfId="4616"/>
    <cellStyle name="40 % – Zvýraznění3 61 2" xfId="4617"/>
    <cellStyle name="40 % – Zvýraznění3 61 2 2" xfId="12762"/>
    <cellStyle name="40 % – Zvýraznění3 61 3" xfId="4618"/>
    <cellStyle name="40 % – Zvýraznění3 61 3 2" xfId="12763"/>
    <cellStyle name="40 % – Zvýraznění3 61 4" xfId="4619"/>
    <cellStyle name="40 % – Zvýraznění3 61 4 2" xfId="12764"/>
    <cellStyle name="40 % – Zvýraznění3 61 5" xfId="4620"/>
    <cellStyle name="40 % – Zvýraznění3 61 5 2" xfId="12765"/>
    <cellStyle name="40 % – Zvýraznění3 61 6" xfId="16026"/>
    <cellStyle name="40 % – Zvýraznění3 61 7" xfId="8491"/>
    <cellStyle name="40 % – Zvýraznění3 62" xfId="4621"/>
    <cellStyle name="40 % – Zvýraznění3 62 2" xfId="4622"/>
    <cellStyle name="40 % – Zvýraznění3 62 2 2" xfId="12766"/>
    <cellStyle name="40 % – Zvýraznění3 62 3" xfId="4623"/>
    <cellStyle name="40 % – Zvýraznění3 62 3 2" xfId="12767"/>
    <cellStyle name="40 % – Zvýraznění3 62 4" xfId="4624"/>
    <cellStyle name="40 % – Zvýraznění3 62 4 2" xfId="12768"/>
    <cellStyle name="40 % – Zvýraznění3 62 5" xfId="4625"/>
    <cellStyle name="40 % – Zvýraznění3 62 5 2" xfId="12769"/>
    <cellStyle name="40 % – Zvýraznění3 62 6" xfId="16027"/>
    <cellStyle name="40 % – Zvýraznění3 62 7" xfId="8492"/>
    <cellStyle name="40 % – Zvýraznění3 63" xfId="4626"/>
    <cellStyle name="40 % – Zvýraznění3 63 2" xfId="4627"/>
    <cellStyle name="40 % – Zvýraznění3 63 2 2" xfId="12770"/>
    <cellStyle name="40 % – Zvýraznění3 63 3" xfId="4628"/>
    <cellStyle name="40 % – Zvýraznění3 63 3 2" xfId="12771"/>
    <cellStyle name="40 % – Zvýraznění3 63 4" xfId="4629"/>
    <cellStyle name="40 % – Zvýraznění3 63 4 2" xfId="12772"/>
    <cellStyle name="40 % – Zvýraznění3 63 5" xfId="4630"/>
    <cellStyle name="40 % – Zvýraznění3 63 5 2" xfId="12773"/>
    <cellStyle name="40 % – Zvýraznění3 63 6" xfId="16028"/>
    <cellStyle name="40 % – Zvýraznění3 63 7" xfId="8493"/>
    <cellStyle name="40 % – Zvýraznění3 64" xfId="4631"/>
    <cellStyle name="40 % – Zvýraznění3 64 2" xfId="4632"/>
    <cellStyle name="40 % – Zvýraznění3 64 2 2" xfId="12774"/>
    <cellStyle name="40 % – Zvýraznění3 64 3" xfId="4633"/>
    <cellStyle name="40 % – Zvýraznění3 64 3 2" xfId="12775"/>
    <cellStyle name="40 % – Zvýraznění3 64 4" xfId="4634"/>
    <cellStyle name="40 % – Zvýraznění3 64 4 2" xfId="12776"/>
    <cellStyle name="40 % – Zvýraznění3 64 5" xfId="4635"/>
    <cellStyle name="40 % – Zvýraznění3 64 5 2" xfId="12777"/>
    <cellStyle name="40 % – Zvýraznění3 64 6" xfId="16029"/>
    <cellStyle name="40 % – Zvýraznění3 64 7" xfId="8494"/>
    <cellStyle name="40 % – Zvýraznění3 65" xfId="4636"/>
    <cellStyle name="40 % – Zvýraznění3 65 2" xfId="4637"/>
    <cellStyle name="40 % – Zvýraznění3 65 2 2" xfId="12778"/>
    <cellStyle name="40 % – Zvýraznění3 65 3" xfId="4638"/>
    <cellStyle name="40 % – Zvýraznění3 65 3 2" xfId="12779"/>
    <cellStyle name="40 % – Zvýraznění3 65 4" xfId="4639"/>
    <cellStyle name="40 % – Zvýraznění3 65 4 2" xfId="12780"/>
    <cellStyle name="40 % – Zvýraznění3 65 5" xfId="4640"/>
    <cellStyle name="40 % – Zvýraznění3 65 5 2" xfId="12781"/>
    <cellStyle name="40 % – Zvýraznění3 65 6" xfId="16030"/>
    <cellStyle name="40 % – Zvýraznění3 65 7" xfId="8495"/>
    <cellStyle name="40 % – Zvýraznění3 66" xfId="4641"/>
    <cellStyle name="40 % – Zvýraznění3 66 2" xfId="4642"/>
    <cellStyle name="40 % – Zvýraznění3 66 2 2" xfId="12782"/>
    <cellStyle name="40 % – Zvýraznění3 66 3" xfId="4643"/>
    <cellStyle name="40 % – Zvýraznění3 66 3 2" xfId="12783"/>
    <cellStyle name="40 % – Zvýraznění3 66 4" xfId="4644"/>
    <cellStyle name="40 % – Zvýraznění3 66 4 2" xfId="12784"/>
    <cellStyle name="40 % – Zvýraznění3 66 5" xfId="4645"/>
    <cellStyle name="40 % – Zvýraznění3 66 5 2" xfId="12785"/>
    <cellStyle name="40 % – Zvýraznění3 66 6" xfId="16031"/>
    <cellStyle name="40 % – Zvýraznění3 66 7" xfId="8496"/>
    <cellStyle name="40 % – Zvýraznění3 67" xfId="4646"/>
    <cellStyle name="40 % – Zvýraznění3 67 2" xfId="4647"/>
    <cellStyle name="40 % – Zvýraznění3 67 2 2" xfId="12786"/>
    <cellStyle name="40 % – Zvýraznění3 67 3" xfId="4648"/>
    <cellStyle name="40 % – Zvýraznění3 67 3 2" xfId="12787"/>
    <cellStyle name="40 % – Zvýraznění3 67 4" xfId="4649"/>
    <cellStyle name="40 % – Zvýraznění3 67 4 2" xfId="12788"/>
    <cellStyle name="40 % – Zvýraznění3 67 5" xfId="4650"/>
    <cellStyle name="40 % – Zvýraznění3 67 5 2" xfId="12789"/>
    <cellStyle name="40 % – Zvýraznění3 67 6" xfId="16032"/>
    <cellStyle name="40 % – Zvýraznění3 67 7" xfId="8497"/>
    <cellStyle name="40 % – Zvýraznění3 68" xfId="4651"/>
    <cellStyle name="40 % – Zvýraznění3 68 2" xfId="4652"/>
    <cellStyle name="40 % – Zvýraznění3 68 2 2" xfId="12790"/>
    <cellStyle name="40 % – Zvýraznění3 68 3" xfId="4653"/>
    <cellStyle name="40 % – Zvýraznění3 68 3 2" xfId="12791"/>
    <cellStyle name="40 % – Zvýraznění3 68 4" xfId="4654"/>
    <cellStyle name="40 % – Zvýraznění3 68 4 2" xfId="12792"/>
    <cellStyle name="40 % – Zvýraznění3 68 5" xfId="4655"/>
    <cellStyle name="40 % – Zvýraznění3 68 5 2" xfId="12793"/>
    <cellStyle name="40 % – Zvýraznění3 68 6" xfId="16033"/>
    <cellStyle name="40 % – Zvýraznění3 68 7" xfId="8498"/>
    <cellStyle name="40 % – Zvýraznění3 69" xfId="4656"/>
    <cellStyle name="40 % – Zvýraznění3 69 2" xfId="4657"/>
    <cellStyle name="40 % – Zvýraznění3 69 2 2" xfId="12794"/>
    <cellStyle name="40 % – Zvýraznění3 69 3" xfId="4658"/>
    <cellStyle name="40 % – Zvýraznění3 69 3 2" xfId="12795"/>
    <cellStyle name="40 % – Zvýraznění3 69 4" xfId="4659"/>
    <cellStyle name="40 % – Zvýraznění3 69 4 2" xfId="12796"/>
    <cellStyle name="40 % – Zvýraznění3 69 5" xfId="4660"/>
    <cellStyle name="40 % – Zvýraznění3 69 5 2" xfId="12797"/>
    <cellStyle name="40 % – Zvýraznění3 69 6" xfId="16034"/>
    <cellStyle name="40 % – Zvýraznění3 69 7" xfId="8499"/>
    <cellStyle name="40 % – Zvýraznění3 7" xfId="4661"/>
    <cellStyle name="40 % – Zvýraznění3 7 2" xfId="4662"/>
    <cellStyle name="40 % – Zvýraznění3 7 2 2" xfId="12798"/>
    <cellStyle name="40 % – Zvýraznění3 7 3" xfId="4663"/>
    <cellStyle name="40 % – Zvýraznění3 7 3 2" xfId="12799"/>
    <cellStyle name="40 % – Zvýraznění3 7 4" xfId="4664"/>
    <cellStyle name="40 % – Zvýraznění3 7 4 2" xfId="12800"/>
    <cellStyle name="40 % – Zvýraznění3 7 5" xfId="4665"/>
    <cellStyle name="40 % – Zvýraznění3 7 5 2" xfId="12801"/>
    <cellStyle name="40 % – Zvýraznění3 7 6" xfId="16035"/>
    <cellStyle name="40 % – Zvýraznění3 7 7" xfId="8500"/>
    <cellStyle name="40 % – Zvýraznění3 70" xfId="4666"/>
    <cellStyle name="40 % – Zvýraznění3 70 2" xfId="4667"/>
    <cellStyle name="40 % – Zvýraznění3 70 2 2" xfId="12802"/>
    <cellStyle name="40 % – Zvýraznění3 70 3" xfId="4668"/>
    <cellStyle name="40 % – Zvýraznění3 70 3 2" xfId="12803"/>
    <cellStyle name="40 % – Zvýraznění3 70 4" xfId="4669"/>
    <cellStyle name="40 % – Zvýraznění3 70 4 2" xfId="12804"/>
    <cellStyle name="40 % – Zvýraznění3 70 5" xfId="4670"/>
    <cellStyle name="40 % – Zvýraznění3 70 5 2" xfId="12805"/>
    <cellStyle name="40 % – Zvýraznění3 70 6" xfId="16036"/>
    <cellStyle name="40 % – Zvýraznění3 70 7" xfId="8501"/>
    <cellStyle name="40 % – Zvýraznění3 71" xfId="4671"/>
    <cellStyle name="40 % – Zvýraznění3 71 2" xfId="4672"/>
    <cellStyle name="40 % – Zvýraznění3 71 2 2" xfId="12806"/>
    <cellStyle name="40 % – Zvýraznění3 71 3" xfId="4673"/>
    <cellStyle name="40 % – Zvýraznění3 71 3 2" xfId="12807"/>
    <cellStyle name="40 % – Zvýraznění3 71 4" xfId="4674"/>
    <cellStyle name="40 % – Zvýraznění3 71 4 2" xfId="12808"/>
    <cellStyle name="40 % – Zvýraznění3 71 5" xfId="4675"/>
    <cellStyle name="40 % – Zvýraznění3 71 5 2" xfId="12809"/>
    <cellStyle name="40 % – Zvýraznění3 71 6" xfId="16037"/>
    <cellStyle name="40 % – Zvýraznění3 71 7" xfId="8502"/>
    <cellStyle name="40 % – Zvýraznění3 72" xfId="4676"/>
    <cellStyle name="40 % – Zvýraznění3 72 2" xfId="4677"/>
    <cellStyle name="40 % – Zvýraznění3 72 2 2" xfId="12810"/>
    <cellStyle name="40 % – Zvýraznění3 72 3" xfId="4678"/>
    <cellStyle name="40 % – Zvýraznění3 72 3 2" xfId="12811"/>
    <cellStyle name="40 % – Zvýraznění3 72 4" xfId="4679"/>
    <cellStyle name="40 % – Zvýraznění3 72 4 2" xfId="12812"/>
    <cellStyle name="40 % – Zvýraznění3 72 5" xfId="4680"/>
    <cellStyle name="40 % – Zvýraznění3 72 5 2" xfId="12813"/>
    <cellStyle name="40 % – Zvýraznění3 72 6" xfId="16038"/>
    <cellStyle name="40 % – Zvýraznění3 72 7" xfId="8503"/>
    <cellStyle name="40 % – Zvýraznění3 73" xfId="4681"/>
    <cellStyle name="40 % – Zvýraznění3 73 2" xfId="4682"/>
    <cellStyle name="40 % – Zvýraznění3 73 2 2" xfId="12814"/>
    <cellStyle name="40 % – Zvýraznění3 73 3" xfId="4683"/>
    <cellStyle name="40 % – Zvýraznění3 73 3 2" xfId="12815"/>
    <cellStyle name="40 % – Zvýraznění3 73 4" xfId="4684"/>
    <cellStyle name="40 % – Zvýraznění3 73 4 2" xfId="12816"/>
    <cellStyle name="40 % – Zvýraznění3 73 5" xfId="4685"/>
    <cellStyle name="40 % – Zvýraznění3 73 5 2" xfId="12817"/>
    <cellStyle name="40 % – Zvýraznění3 73 6" xfId="16039"/>
    <cellStyle name="40 % – Zvýraznění3 73 7" xfId="8504"/>
    <cellStyle name="40 % – Zvýraznění3 74" xfId="4686"/>
    <cellStyle name="40 % – Zvýraznění3 74 2" xfId="4687"/>
    <cellStyle name="40 % – Zvýraznění3 74 2 2" xfId="12818"/>
    <cellStyle name="40 % – Zvýraznění3 74 3" xfId="4688"/>
    <cellStyle name="40 % – Zvýraznění3 74 3 2" xfId="12819"/>
    <cellStyle name="40 % – Zvýraznění3 74 4" xfId="4689"/>
    <cellStyle name="40 % – Zvýraznění3 74 4 2" xfId="12820"/>
    <cellStyle name="40 % – Zvýraznění3 74 5" xfId="4690"/>
    <cellStyle name="40 % – Zvýraznění3 74 5 2" xfId="12821"/>
    <cellStyle name="40 % – Zvýraznění3 74 6" xfId="16040"/>
    <cellStyle name="40 % – Zvýraznění3 74 7" xfId="8505"/>
    <cellStyle name="40 % – Zvýraznění3 75" xfId="4691"/>
    <cellStyle name="40 % – Zvýraznění3 75 2" xfId="4692"/>
    <cellStyle name="40 % – Zvýraznění3 75 2 2" xfId="12822"/>
    <cellStyle name="40 % – Zvýraznění3 75 3" xfId="4693"/>
    <cellStyle name="40 % – Zvýraznění3 75 3 2" xfId="12823"/>
    <cellStyle name="40 % – Zvýraznění3 75 4" xfId="4694"/>
    <cellStyle name="40 % – Zvýraznění3 75 4 2" xfId="12824"/>
    <cellStyle name="40 % – Zvýraznění3 75 5" xfId="4695"/>
    <cellStyle name="40 % – Zvýraznění3 75 5 2" xfId="12825"/>
    <cellStyle name="40 % – Zvýraznění3 75 6" xfId="16041"/>
    <cellStyle name="40 % – Zvýraznění3 75 7" xfId="8506"/>
    <cellStyle name="40 % – Zvýraznění3 76" xfId="4696"/>
    <cellStyle name="40 % – Zvýraznění3 76 2" xfId="4697"/>
    <cellStyle name="40 % – Zvýraznění3 76 2 2" xfId="12826"/>
    <cellStyle name="40 % – Zvýraznění3 76 3" xfId="4698"/>
    <cellStyle name="40 % – Zvýraznění3 76 3 2" xfId="12827"/>
    <cellStyle name="40 % – Zvýraznění3 76 4" xfId="4699"/>
    <cellStyle name="40 % – Zvýraznění3 76 4 2" xfId="12828"/>
    <cellStyle name="40 % – Zvýraznění3 76 5" xfId="4700"/>
    <cellStyle name="40 % – Zvýraznění3 76 5 2" xfId="12829"/>
    <cellStyle name="40 % – Zvýraznění3 76 6" xfId="16042"/>
    <cellStyle name="40 % – Zvýraznění3 76 7" xfId="8507"/>
    <cellStyle name="40 % – Zvýraznění3 77" xfId="4701"/>
    <cellStyle name="40 % – Zvýraznění3 77 2" xfId="4702"/>
    <cellStyle name="40 % – Zvýraznění3 77 2 2" xfId="12830"/>
    <cellStyle name="40 % – Zvýraznění3 77 3" xfId="4703"/>
    <cellStyle name="40 % – Zvýraznění3 77 3 2" xfId="12831"/>
    <cellStyle name="40 % – Zvýraznění3 77 4" xfId="4704"/>
    <cellStyle name="40 % – Zvýraznění3 77 4 2" xfId="12832"/>
    <cellStyle name="40 % – Zvýraznění3 77 5" xfId="4705"/>
    <cellStyle name="40 % – Zvýraznění3 77 5 2" xfId="12833"/>
    <cellStyle name="40 % – Zvýraznění3 77 6" xfId="16043"/>
    <cellStyle name="40 % – Zvýraznění3 77 7" xfId="8508"/>
    <cellStyle name="40 % – Zvýraznění3 78" xfId="4706"/>
    <cellStyle name="40 % – Zvýraznění3 78 2" xfId="4707"/>
    <cellStyle name="40 % – Zvýraznění3 78 2 2" xfId="12834"/>
    <cellStyle name="40 % – Zvýraznění3 78 3" xfId="4708"/>
    <cellStyle name="40 % – Zvýraznění3 78 3 2" xfId="12835"/>
    <cellStyle name="40 % – Zvýraznění3 78 4" xfId="4709"/>
    <cellStyle name="40 % – Zvýraznění3 78 4 2" xfId="12836"/>
    <cellStyle name="40 % – Zvýraznění3 78 5" xfId="4710"/>
    <cellStyle name="40 % – Zvýraznění3 78 5 2" xfId="12837"/>
    <cellStyle name="40 % – Zvýraznění3 78 6" xfId="16044"/>
    <cellStyle name="40 % – Zvýraznění3 78 7" xfId="8509"/>
    <cellStyle name="40 % – Zvýraznění3 79" xfId="4711"/>
    <cellStyle name="40 % – Zvýraznění3 79 2" xfId="4712"/>
    <cellStyle name="40 % – Zvýraznění3 79 2 2" xfId="12838"/>
    <cellStyle name="40 % – Zvýraznění3 79 3" xfId="4713"/>
    <cellStyle name="40 % – Zvýraznění3 79 3 2" xfId="12839"/>
    <cellStyle name="40 % – Zvýraznění3 79 4" xfId="4714"/>
    <cellStyle name="40 % – Zvýraznění3 79 4 2" xfId="12840"/>
    <cellStyle name="40 % – Zvýraznění3 79 5" xfId="4715"/>
    <cellStyle name="40 % – Zvýraznění3 79 5 2" xfId="12841"/>
    <cellStyle name="40 % – Zvýraznění3 79 6" xfId="16045"/>
    <cellStyle name="40 % – Zvýraznění3 79 7" xfId="8510"/>
    <cellStyle name="40 % – Zvýraznění3 8" xfId="4716"/>
    <cellStyle name="40 % – Zvýraznění3 8 2" xfId="4717"/>
    <cellStyle name="40 % – Zvýraznění3 8 2 2" xfId="12842"/>
    <cellStyle name="40 % – Zvýraznění3 8 3" xfId="4718"/>
    <cellStyle name="40 % – Zvýraznění3 8 3 2" xfId="12843"/>
    <cellStyle name="40 % – Zvýraznění3 8 4" xfId="4719"/>
    <cellStyle name="40 % – Zvýraznění3 8 4 2" xfId="12844"/>
    <cellStyle name="40 % – Zvýraznění3 8 5" xfId="4720"/>
    <cellStyle name="40 % – Zvýraznění3 8 5 2" xfId="12845"/>
    <cellStyle name="40 % – Zvýraznění3 8 6" xfId="16046"/>
    <cellStyle name="40 % – Zvýraznění3 8 7" xfId="8511"/>
    <cellStyle name="40 % – Zvýraznění3 80" xfId="4721"/>
    <cellStyle name="40 % – Zvýraznění3 80 2" xfId="4722"/>
    <cellStyle name="40 % – Zvýraznění3 80 2 2" xfId="12846"/>
    <cellStyle name="40 % – Zvýraznění3 80 3" xfId="4723"/>
    <cellStyle name="40 % – Zvýraznění3 80 3 2" xfId="12847"/>
    <cellStyle name="40 % – Zvýraznění3 80 4" xfId="4724"/>
    <cellStyle name="40 % – Zvýraznění3 80 4 2" xfId="12848"/>
    <cellStyle name="40 % – Zvýraznění3 80 5" xfId="4725"/>
    <cellStyle name="40 % – Zvýraznění3 80 5 2" xfId="12849"/>
    <cellStyle name="40 % – Zvýraznění3 80 6" xfId="16047"/>
    <cellStyle name="40 % – Zvýraznění3 80 7" xfId="8512"/>
    <cellStyle name="40 % – Zvýraznění3 81" xfId="4726"/>
    <cellStyle name="40 % – Zvýraznění3 81 2" xfId="4727"/>
    <cellStyle name="40 % – Zvýraznění3 81 2 2" xfId="12850"/>
    <cellStyle name="40 % – Zvýraznění3 81 3" xfId="4728"/>
    <cellStyle name="40 % – Zvýraznění3 81 3 2" xfId="12851"/>
    <cellStyle name="40 % – Zvýraznění3 81 4" xfId="4729"/>
    <cellStyle name="40 % – Zvýraznění3 81 4 2" xfId="12852"/>
    <cellStyle name="40 % – Zvýraznění3 81 5" xfId="4730"/>
    <cellStyle name="40 % – Zvýraznění3 81 5 2" xfId="12853"/>
    <cellStyle name="40 % – Zvýraznění3 81 6" xfId="16048"/>
    <cellStyle name="40 % – Zvýraznění3 81 7" xfId="8513"/>
    <cellStyle name="40 % – Zvýraznění3 82" xfId="4731"/>
    <cellStyle name="40 % – Zvýraznění3 82 2" xfId="4732"/>
    <cellStyle name="40 % – Zvýraznění3 82 2 2" xfId="12854"/>
    <cellStyle name="40 % – Zvýraznění3 82 3" xfId="4733"/>
    <cellStyle name="40 % – Zvýraznění3 82 3 2" xfId="12855"/>
    <cellStyle name="40 % – Zvýraznění3 82 4" xfId="4734"/>
    <cellStyle name="40 % – Zvýraznění3 82 4 2" xfId="12856"/>
    <cellStyle name="40 % – Zvýraznění3 82 5" xfId="4735"/>
    <cellStyle name="40 % – Zvýraznění3 82 5 2" xfId="12857"/>
    <cellStyle name="40 % – Zvýraznění3 82 6" xfId="16049"/>
    <cellStyle name="40 % – Zvýraznění3 82 7" xfId="8514"/>
    <cellStyle name="40 % – Zvýraznění3 83" xfId="4736"/>
    <cellStyle name="40 % – Zvýraznění3 83 2" xfId="4737"/>
    <cellStyle name="40 % – Zvýraznění3 83 2 2" xfId="12858"/>
    <cellStyle name="40 % – Zvýraznění3 83 3" xfId="4738"/>
    <cellStyle name="40 % – Zvýraznění3 83 3 2" xfId="12859"/>
    <cellStyle name="40 % – Zvýraznění3 83 4" xfId="4739"/>
    <cellStyle name="40 % – Zvýraznění3 83 4 2" xfId="12860"/>
    <cellStyle name="40 % – Zvýraznění3 83 5" xfId="4740"/>
    <cellStyle name="40 % – Zvýraznění3 83 5 2" xfId="12861"/>
    <cellStyle name="40 % – Zvýraznění3 83 6" xfId="16050"/>
    <cellStyle name="40 % – Zvýraznění3 83 7" xfId="8515"/>
    <cellStyle name="40 % – Zvýraznění3 84" xfId="4741"/>
    <cellStyle name="40 % – Zvýraznění3 84 2" xfId="4742"/>
    <cellStyle name="40 % – Zvýraznění3 84 2 2" xfId="12862"/>
    <cellStyle name="40 % – Zvýraznění3 84 3" xfId="4743"/>
    <cellStyle name="40 % – Zvýraznění3 84 3 2" xfId="12863"/>
    <cellStyle name="40 % – Zvýraznění3 84 4" xfId="4744"/>
    <cellStyle name="40 % – Zvýraznění3 84 4 2" xfId="12864"/>
    <cellStyle name="40 % – Zvýraznění3 84 5" xfId="4745"/>
    <cellStyle name="40 % – Zvýraznění3 84 5 2" xfId="12865"/>
    <cellStyle name="40 % – Zvýraznění3 84 6" xfId="16051"/>
    <cellStyle name="40 % – Zvýraznění3 84 7" xfId="8516"/>
    <cellStyle name="40 % – Zvýraznění3 85" xfId="4746"/>
    <cellStyle name="40 % – Zvýraznění3 85 2" xfId="4747"/>
    <cellStyle name="40 % – Zvýraznění3 85 2 2" xfId="12866"/>
    <cellStyle name="40 % – Zvýraznění3 85 3" xfId="4748"/>
    <cellStyle name="40 % – Zvýraznění3 85 3 2" xfId="12867"/>
    <cellStyle name="40 % – Zvýraznění3 85 4" xfId="4749"/>
    <cellStyle name="40 % – Zvýraznění3 85 4 2" xfId="12868"/>
    <cellStyle name="40 % – Zvýraznění3 85 5" xfId="4750"/>
    <cellStyle name="40 % – Zvýraznění3 85 5 2" xfId="12869"/>
    <cellStyle name="40 % – Zvýraznění3 85 6" xfId="16052"/>
    <cellStyle name="40 % – Zvýraznění3 85 7" xfId="8517"/>
    <cellStyle name="40 % – Zvýraznění3 86" xfId="4751"/>
    <cellStyle name="40 % – Zvýraznění3 86 2" xfId="4752"/>
    <cellStyle name="40 % – Zvýraznění3 86 2 2" xfId="12870"/>
    <cellStyle name="40 % – Zvýraznění3 86 3" xfId="4753"/>
    <cellStyle name="40 % – Zvýraznění3 86 3 2" xfId="12871"/>
    <cellStyle name="40 % – Zvýraznění3 86 4" xfId="4754"/>
    <cellStyle name="40 % – Zvýraznění3 86 4 2" xfId="12872"/>
    <cellStyle name="40 % – Zvýraznění3 86 5" xfId="4755"/>
    <cellStyle name="40 % – Zvýraznění3 86 5 2" xfId="12873"/>
    <cellStyle name="40 % – Zvýraznění3 86 6" xfId="16053"/>
    <cellStyle name="40 % – Zvýraznění3 86 7" xfId="8518"/>
    <cellStyle name="40 % – Zvýraznění3 87" xfId="4756"/>
    <cellStyle name="40 % – Zvýraznění3 87 2" xfId="4757"/>
    <cellStyle name="40 % – Zvýraznění3 87 2 2" xfId="12874"/>
    <cellStyle name="40 % – Zvýraznění3 87 3" xfId="4758"/>
    <cellStyle name="40 % – Zvýraznění3 87 3 2" xfId="12875"/>
    <cellStyle name="40 % – Zvýraznění3 87 4" xfId="4759"/>
    <cellStyle name="40 % – Zvýraznění3 87 4 2" xfId="12876"/>
    <cellStyle name="40 % – Zvýraznění3 87 5" xfId="4760"/>
    <cellStyle name="40 % – Zvýraznění3 87 5 2" xfId="12877"/>
    <cellStyle name="40 % – Zvýraznění3 87 6" xfId="16054"/>
    <cellStyle name="40 % – Zvýraznění3 87 7" xfId="8519"/>
    <cellStyle name="40 % – Zvýraznění3 88" xfId="4761"/>
    <cellStyle name="40 % – Zvýraznění3 88 2" xfId="4762"/>
    <cellStyle name="40 % – Zvýraznění3 88 2 2" xfId="12878"/>
    <cellStyle name="40 % – Zvýraznění3 88 3" xfId="4763"/>
    <cellStyle name="40 % – Zvýraznění3 88 3 2" xfId="12879"/>
    <cellStyle name="40 % – Zvýraznění3 88 4" xfId="4764"/>
    <cellStyle name="40 % – Zvýraznění3 88 4 2" xfId="12880"/>
    <cellStyle name="40 % – Zvýraznění3 88 5" xfId="4765"/>
    <cellStyle name="40 % – Zvýraznění3 88 5 2" xfId="12881"/>
    <cellStyle name="40 % – Zvýraznění3 88 6" xfId="16055"/>
    <cellStyle name="40 % – Zvýraznění3 88 7" xfId="8520"/>
    <cellStyle name="40 % – Zvýraznění3 89" xfId="4766"/>
    <cellStyle name="40 % – Zvýraznění3 89 2" xfId="4767"/>
    <cellStyle name="40 % – Zvýraznění3 89 2 2" xfId="12882"/>
    <cellStyle name="40 % – Zvýraznění3 89 3" xfId="4768"/>
    <cellStyle name="40 % – Zvýraznění3 89 3 2" xfId="12883"/>
    <cellStyle name="40 % – Zvýraznění3 89 4" xfId="4769"/>
    <cellStyle name="40 % – Zvýraznění3 89 4 2" xfId="12884"/>
    <cellStyle name="40 % – Zvýraznění3 89 5" xfId="4770"/>
    <cellStyle name="40 % – Zvýraznění3 89 5 2" xfId="12885"/>
    <cellStyle name="40 % – Zvýraznění3 89 6" xfId="16056"/>
    <cellStyle name="40 % – Zvýraznění3 89 7" xfId="8521"/>
    <cellStyle name="40 % – Zvýraznění3 9" xfId="4771"/>
    <cellStyle name="40 % – Zvýraznění3 9 2" xfId="4772"/>
    <cellStyle name="40 % – Zvýraznění3 9 2 2" xfId="12886"/>
    <cellStyle name="40 % – Zvýraznění3 9 3" xfId="4773"/>
    <cellStyle name="40 % – Zvýraznění3 9 3 2" xfId="12887"/>
    <cellStyle name="40 % – Zvýraznění3 9 4" xfId="4774"/>
    <cellStyle name="40 % – Zvýraznění3 9 4 2" xfId="12888"/>
    <cellStyle name="40 % – Zvýraznění3 9 5" xfId="4775"/>
    <cellStyle name="40 % – Zvýraznění3 9 5 2" xfId="12889"/>
    <cellStyle name="40 % – Zvýraznění3 9 6" xfId="16057"/>
    <cellStyle name="40 % – Zvýraznění3 9 7" xfId="8522"/>
    <cellStyle name="40 % – Zvýraznění3 90" xfId="4776"/>
    <cellStyle name="40 % – Zvýraznění3 90 2" xfId="4777"/>
    <cellStyle name="40 % – Zvýraznění3 90 2 2" xfId="12890"/>
    <cellStyle name="40 % – Zvýraznění3 90 3" xfId="4778"/>
    <cellStyle name="40 % – Zvýraznění3 90 3 2" xfId="12891"/>
    <cellStyle name="40 % – Zvýraznění3 90 4" xfId="4779"/>
    <cellStyle name="40 % – Zvýraznění3 90 4 2" xfId="12892"/>
    <cellStyle name="40 % – Zvýraznění3 90 5" xfId="4780"/>
    <cellStyle name="40 % – Zvýraznění3 90 5 2" xfId="12893"/>
    <cellStyle name="40 % – Zvýraznění3 90 6" xfId="16058"/>
    <cellStyle name="40 % – Zvýraznění3 90 7" xfId="8523"/>
    <cellStyle name="40 % – Zvýraznění3 91" xfId="4781"/>
    <cellStyle name="40 % – Zvýraznění3 91 2" xfId="4782"/>
    <cellStyle name="40 % – Zvýraznění3 91 2 2" xfId="12894"/>
    <cellStyle name="40 % – Zvýraznění3 91 3" xfId="4783"/>
    <cellStyle name="40 % – Zvýraznění3 91 3 2" xfId="12895"/>
    <cellStyle name="40 % – Zvýraznění3 91 4" xfId="4784"/>
    <cellStyle name="40 % – Zvýraznění3 91 4 2" xfId="12896"/>
    <cellStyle name="40 % – Zvýraznění3 91 5" xfId="4785"/>
    <cellStyle name="40 % – Zvýraznění3 91 5 2" xfId="12897"/>
    <cellStyle name="40 % – Zvýraznění3 91 6" xfId="16059"/>
    <cellStyle name="40 % – Zvýraznění3 91 7" xfId="8524"/>
    <cellStyle name="40 % – Zvýraznění3 92" xfId="4786"/>
    <cellStyle name="40 % – Zvýraznění3 92 2" xfId="4787"/>
    <cellStyle name="40 % – Zvýraznění3 92 2 2" xfId="12898"/>
    <cellStyle name="40 % – Zvýraznění3 92 3" xfId="4788"/>
    <cellStyle name="40 % – Zvýraznění3 92 3 2" xfId="12899"/>
    <cellStyle name="40 % – Zvýraznění3 92 4" xfId="4789"/>
    <cellStyle name="40 % – Zvýraznění3 92 4 2" xfId="12900"/>
    <cellStyle name="40 % – Zvýraznění3 92 5" xfId="4790"/>
    <cellStyle name="40 % – Zvýraznění3 92 5 2" xfId="12901"/>
    <cellStyle name="40 % – Zvýraznění3 92 6" xfId="16060"/>
    <cellStyle name="40 % – Zvýraznění3 92 7" xfId="8525"/>
    <cellStyle name="40 % – Zvýraznění3 93" xfId="4791"/>
    <cellStyle name="40 % – Zvýraznění3 93 2" xfId="4792"/>
    <cellStyle name="40 % – Zvýraznění3 93 2 2" xfId="12902"/>
    <cellStyle name="40 % – Zvýraznění3 93 3" xfId="4793"/>
    <cellStyle name="40 % – Zvýraznění3 93 3 2" xfId="12903"/>
    <cellStyle name="40 % – Zvýraznění3 93 4" xfId="4794"/>
    <cellStyle name="40 % – Zvýraznění3 93 4 2" xfId="12904"/>
    <cellStyle name="40 % – Zvýraznění3 93 5" xfId="4795"/>
    <cellStyle name="40 % – Zvýraznění3 93 5 2" xfId="12905"/>
    <cellStyle name="40 % – Zvýraznění3 93 6" xfId="16061"/>
    <cellStyle name="40 % – Zvýraznění3 93 7" xfId="8526"/>
    <cellStyle name="40 % – Zvýraznění3 94" xfId="4796"/>
    <cellStyle name="40 % – Zvýraznění3 94 2" xfId="4797"/>
    <cellStyle name="40 % – Zvýraznění3 94 2 2" xfId="12906"/>
    <cellStyle name="40 % – Zvýraznění3 94 3" xfId="4798"/>
    <cellStyle name="40 % – Zvýraznění3 94 3 2" xfId="12907"/>
    <cellStyle name="40 % – Zvýraznění3 94 4" xfId="4799"/>
    <cellStyle name="40 % – Zvýraznění3 94 4 2" xfId="12908"/>
    <cellStyle name="40 % – Zvýraznění3 94 5" xfId="4800"/>
    <cellStyle name="40 % – Zvýraznění3 94 5 2" xfId="12909"/>
    <cellStyle name="40 % – Zvýraznění3 94 6" xfId="16062"/>
    <cellStyle name="40 % – Zvýraznění3 94 7" xfId="8527"/>
    <cellStyle name="40 % – Zvýraznění3 95" xfId="4801"/>
    <cellStyle name="40 % – Zvýraznění3 95 2" xfId="4802"/>
    <cellStyle name="40 % – Zvýraznění3 95 2 2" xfId="12910"/>
    <cellStyle name="40 % – Zvýraznění3 95 3" xfId="4803"/>
    <cellStyle name="40 % – Zvýraznění3 95 3 2" xfId="12911"/>
    <cellStyle name="40 % – Zvýraznění3 95 4" xfId="4804"/>
    <cellStyle name="40 % – Zvýraznění3 95 4 2" xfId="12912"/>
    <cellStyle name="40 % – Zvýraznění3 95 5" xfId="4805"/>
    <cellStyle name="40 % – Zvýraznění3 95 5 2" xfId="12913"/>
    <cellStyle name="40 % – Zvýraznění3 95 6" xfId="16063"/>
    <cellStyle name="40 % – Zvýraznění3 95 7" xfId="8528"/>
    <cellStyle name="40 % – Zvýraznění3 96" xfId="4806"/>
    <cellStyle name="40 % – Zvýraznění3 96 2" xfId="4807"/>
    <cellStyle name="40 % – Zvýraznění3 96 2 2" xfId="12914"/>
    <cellStyle name="40 % – Zvýraznění3 96 3" xfId="4808"/>
    <cellStyle name="40 % – Zvýraznění3 96 3 2" xfId="12915"/>
    <cellStyle name="40 % – Zvýraznění3 96 4" xfId="4809"/>
    <cellStyle name="40 % – Zvýraznění3 96 4 2" xfId="12916"/>
    <cellStyle name="40 % – Zvýraznění3 96 5" xfId="4810"/>
    <cellStyle name="40 % – Zvýraznění3 96 5 2" xfId="12917"/>
    <cellStyle name="40 % – Zvýraznění3 96 6" xfId="16064"/>
    <cellStyle name="40 % – Zvýraznění3 96 7" xfId="8529"/>
    <cellStyle name="40 % – Zvýraznění3 97" xfId="4811"/>
    <cellStyle name="40 % – Zvýraznění3 97 2" xfId="4812"/>
    <cellStyle name="40 % – Zvýraznění3 97 2 2" xfId="12918"/>
    <cellStyle name="40 % – Zvýraznění3 97 3" xfId="4813"/>
    <cellStyle name="40 % – Zvýraznění3 97 3 2" xfId="12919"/>
    <cellStyle name="40 % – Zvýraznění3 97 4" xfId="4814"/>
    <cellStyle name="40 % – Zvýraznění3 97 4 2" xfId="12920"/>
    <cellStyle name="40 % – Zvýraznění3 97 5" xfId="4815"/>
    <cellStyle name="40 % – Zvýraznění3 97 5 2" xfId="12921"/>
    <cellStyle name="40 % – Zvýraznění3 97 6" xfId="16065"/>
    <cellStyle name="40 % – Zvýraznění3 97 7" xfId="8530"/>
    <cellStyle name="40 % – Zvýraznění3 98" xfId="4816"/>
    <cellStyle name="40 % – Zvýraznění3 98 2" xfId="4817"/>
    <cellStyle name="40 % – Zvýraznění3 98 2 2" xfId="12922"/>
    <cellStyle name="40 % – Zvýraznění3 98 3" xfId="4818"/>
    <cellStyle name="40 % – Zvýraznění3 98 3 2" xfId="12923"/>
    <cellStyle name="40 % – Zvýraznění3 98 4" xfId="4819"/>
    <cellStyle name="40 % – Zvýraznění3 98 4 2" xfId="12924"/>
    <cellStyle name="40 % – Zvýraznění3 98 5" xfId="4820"/>
    <cellStyle name="40 % – Zvýraznění3 98 5 2" xfId="12925"/>
    <cellStyle name="40 % – Zvýraznění3 98 6" xfId="16066"/>
    <cellStyle name="40 % – Zvýraznění3 98 7" xfId="8531"/>
    <cellStyle name="40 % – Zvýraznění3 99" xfId="4821"/>
    <cellStyle name="40 % – Zvýraznění3 99 2" xfId="4822"/>
    <cellStyle name="40 % – Zvýraznění3 99 2 2" xfId="12926"/>
    <cellStyle name="40 % – Zvýraznění3 99 3" xfId="4823"/>
    <cellStyle name="40 % – Zvýraznění3 99 3 2" xfId="12927"/>
    <cellStyle name="40 % – Zvýraznění3 99 4" xfId="4824"/>
    <cellStyle name="40 % – Zvýraznění3 99 4 2" xfId="12928"/>
    <cellStyle name="40 % – Zvýraznění3 99 5" xfId="4825"/>
    <cellStyle name="40 % – Zvýraznění3 99 5 2" xfId="12929"/>
    <cellStyle name="40 % – Zvýraznění3 99 6" xfId="16067"/>
    <cellStyle name="40 % – Zvýraznění3 99 7" xfId="8532"/>
    <cellStyle name="40 % – Zvýraznění4 10" xfId="4826"/>
    <cellStyle name="40 % – Zvýraznění4 10 2" xfId="4827"/>
    <cellStyle name="40 % – Zvýraznění4 10 2 2" xfId="12930"/>
    <cellStyle name="40 % – Zvýraznění4 10 3" xfId="4828"/>
    <cellStyle name="40 % – Zvýraznění4 10 3 2" xfId="12931"/>
    <cellStyle name="40 % – Zvýraznění4 10 4" xfId="4829"/>
    <cellStyle name="40 % – Zvýraznění4 10 4 2" xfId="12932"/>
    <cellStyle name="40 % – Zvýraznění4 10 5" xfId="4830"/>
    <cellStyle name="40 % – Zvýraznění4 10 5 2" xfId="12933"/>
    <cellStyle name="40 % – Zvýraznění4 10 6" xfId="16068"/>
    <cellStyle name="40 % – Zvýraznění4 10 7" xfId="8533"/>
    <cellStyle name="40 % – Zvýraznění4 100" xfId="4831"/>
    <cellStyle name="40 % – Zvýraznění4 100 2" xfId="4832"/>
    <cellStyle name="40 % – Zvýraznění4 100 2 2" xfId="12934"/>
    <cellStyle name="40 % – Zvýraznění4 100 3" xfId="4833"/>
    <cellStyle name="40 % – Zvýraznění4 100 3 2" xfId="12935"/>
    <cellStyle name="40 % – Zvýraznění4 100 4" xfId="4834"/>
    <cellStyle name="40 % – Zvýraznění4 100 4 2" xfId="12936"/>
    <cellStyle name="40 % – Zvýraznění4 100 5" xfId="4835"/>
    <cellStyle name="40 % – Zvýraznění4 100 5 2" xfId="12937"/>
    <cellStyle name="40 % – Zvýraznění4 100 6" xfId="16069"/>
    <cellStyle name="40 % – Zvýraznění4 100 7" xfId="8534"/>
    <cellStyle name="40 % – Zvýraznění4 101" xfId="4836"/>
    <cellStyle name="40 % – Zvýraznění4 101 2" xfId="4837"/>
    <cellStyle name="40 % – Zvýraznění4 101 2 2" xfId="12938"/>
    <cellStyle name="40 % – Zvýraznění4 101 3" xfId="4838"/>
    <cellStyle name="40 % – Zvýraznění4 101 3 2" xfId="12939"/>
    <cellStyle name="40 % – Zvýraznění4 101 4" xfId="4839"/>
    <cellStyle name="40 % – Zvýraznění4 101 4 2" xfId="12940"/>
    <cellStyle name="40 % – Zvýraznění4 101 5" xfId="4840"/>
    <cellStyle name="40 % – Zvýraznění4 101 5 2" xfId="12941"/>
    <cellStyle name="40 % – Zvýraznění4 101 6" xfId="16070"/>
    <cellStyle name="40 % – Zvýraznění4 101 7" xfId="8535"/>
    <cellStyle name="40 % – Zvýraznění4 102" xfId="4841"/>
    <cellStyle name="40 % – Zvýraznění4 102 2" xfId="4842"/>
    <cellStyle name="40 % – Zvýraznění4 102 2 2" xfId="12942"/>
    <cellStyle name="40 % – Zvýraznění4 102 3" xfId="4843"/>
    <cellStyle name="40 % – Zvýraznění4 102 3 2" xfId="12943"/>
    <cellStyle name="40 % – Zvýraznění4 102 4" xfId="4844"/>
    <cellStyle name="40 % – Zvýraznění4 102 4 2" xfId="12944"/>
    <cellStyle name="40 % – Zvýraznění4 102 5" xfId="4845"/>
    <cellStyle name="40 % – Zvýraznění4 102 5 2" xfId="12945"/>
    <cellStyle name="40 % – Zvýraznění4 102 6" xfId="16071"/>
    <cellStyle name="40 % – Zvýraznění4 102 7" xfId="8536"/>
    <cellStyle name="40 % – Zvýraznění4 103" xfId="4846"/>
    <cellStyle name="40 % – Zvýraznění4 103 2" xfId="4847"/>
    <cellStyle name="40 % – Zvýraznění4 103 2 2" xfId="12946"/>
    <cellStyle name="40 % – Zvýraznění4 103 3" xfId="4848"/>
    <cellStyle name="40 % – Zvýraznění4 103 3 2" xfId="12947"/>
    <cellStyle name="40 % – Zvýraznění4 103 4" xfId="4849"/>
    <cellStyle name="40 % – Zvýraznění4 103 4 2" xfId="12948"/>
    <cellStyle name="40 % – Zvýraznění4 103 5" xfId="4850"/>
    <cellStyle name="40 % – Zvýraznění4 103 5 2" xfId="12949"/>
    <cellStyle name="40 % – Zvýraznění4 103 6" xfId="16072"/>
    <cellStyle name="40 % – Zvýraznění4 103 7" xfId="8537"/>
    <cellStyle name="40 % – Zvýraznění4 104" xfId="4851"/>
    <cellStyle name="40 % – Zvýraznění4 104 2" xfId="4852"/>
    <cellStyle name="40 % – Zvýraznění4 104 2 2" xfId="12950"/>
    <cellStyle name="40 % – Zvýraznění4 104 3" xfId="4853"/>
    <cellStyle name="40 % – Zvýraznění4 104 3 2" xfId="12951"/>
    <cellStyle name="40 % – Zvýraznění4 104 4" xfId="4854"/>
    <cellStyle name="40 % – Zvýraznění4 104 4 2" xfId="12952"/>
    <cellStyle name="40 % – Zvýraznění4 104 5" xfId="4855"/>
    <cellStyle name="40 % – Zvýraznění4 104 5 2" xfId="12953"/>
    <cellStyle name="40 % – Zvýraznění4 104 6" xfId="16073"/>
    <cellStyle name="40 % – Zvýraznění4 104 7" xfId="8538"/>
    <cellStyle name="40 % – Zvýraznění4 105" xfId="4856"/>
    <cellStyle name="40 % – Zvýraznění4 105 2" xfId="4857"/>
    <cellStyle name="40 % – Zvýraznění4 105 2 2" xfId="12954"/>
    <cellStyle name="40 % – Zvýraznění4 105 3" xfId="4858"/>
    <cellStyle name="40 % – Zvýraznění4 105 3 2" xfId="12955"/>
    <cellStyle name="40 % – Zvýraznění4 105 4" xfId="4859"/>
    <cellStyle name="40 % – Zvýraznění4 105 4 2" xfId="12956"/>
    <cellStyle name="40 % – Zvýraznění4 105 5" xfId="4860"/>
    <cellStyle name="40 % – Zvýraznění4 105 5 2" xfId="12957"/>
    <cellStyle name="40 % – Zvýraznění4 105 6" xfId="16074"/>
    <cellStyle name="40 % – Zvýraznění4 105 7" xfId="8539"/>
    <cellStyle name="40 % – Zvýraznění4 106" xfId="4861"/>
    <cellStyle name="40 % – Zvýraznění4 106 2" xfId="4862"/>
    <cellStyle name="40 % – Zvýraznění4 106 2 2" xfId="12958"/>
    <cellStyle name="40 % – Zvýraznění4 106 3" xfId="4863"/>
    <cellStyle name="40 % – Zvýraznění4 106 3 2" xfId="12959"/>
    <cellStyle name="40 % – Zvýraznění4 106 4" xfId="4864"/>
    <cellStyle name="40 % – Zvýraznění4 106 4 2" xfId="12960"/>
    <cellStyle name="40 % – Zvýraznění4 106 5" xfId="4865"/>
    <cellStyle name="40 % – Zvýraznění4 106 5 2" xfId="12961"/>
    <cellStyle name="40 % – Zvýraznění4 106 6" xfId="16075"/>
    <cellStyle name="40 % – Zvýraznění4 106 7" xfId="8540"/>
    <cellStyle name="40 % – Zvýraznění4 107" xfId="4866"/>
    <cellStyle name="40 % – Zvýraznění4 107 2" xfId="4867"/>
    <cellStyle name="40 % – Zvýraznění4 107 2 2" xfId="12962"/>
    <cellStyle name="40 % – Zvýraznění4 107 3" xfId="4868"/>
    <cellStyle name="40 % – Zvýraznění4 107 3 2" xfId="12963"/>
    <cellStyle name="40 % – Zvýraznění4 107 4" xfId="4869"/>
    <cellStyle name="40 % – Zvýraznění4 107 4 2" xfId="12964"/>
    <cellStyle name="40 % – Zvýraznění4 107 5" xfId="4870"/>
    <cellStyle name="40 % – Zvýraznění4 107 5 2" xfId="12965"/>
    <cellStyle name="40 % – Zvýraznění4 107 6" xfId="16076"/>
    <cellStyle name="40 % – Zvýraznění4 107 7" xfId="8541"/>
    <cellStyle name="40 % – Zvýraznění4 108" xfId="4871"/>
    <cellStyle name="40 % – Zvýraznění4 108 2" xfId="4872"/>
    <cellStyle name="40 % – Zvýraznění4 108 2 2" xfId="12966"/>
    <cellStyle name="40 % – Zvýraznění4 108 3" xfId="4873"/>
    <cellStyle name="40 % – Zvýraznění4 108 3 2" xfId="12967"/>
    <cellStyle name="40 % – Zvýraznění4 108 4" xfId="4874"/>
    <cellStyle name="40 % – Zvýraznění4 108 4 2" xfId="12968"/>
    <cellStyle name="40 % – Zvýraznění4 108 5" xfId="4875"/>
    <cellStyle name="40 % – Zvýraznění4 108 5 2" xfId="12969"/>
    <cellStyle name="40 % – Zvýraznění4 108 6" xfId="16077"/>
    <cellStyle name="40 % – Zvýraznění4 108 7" xfId="8542"/>
    <cellStyle name="40 % – Zvýraznění4 11" xfId="4876"/>
    <cellStyle name="40 % – Zvýraznění4 11 2" xfId="4877"/>
    <cellStyle name="40 % – Zvýraznění4 11 2 2" xfId="12970"/>
    <cellStyle name="40 % – Zvýraznění4 11 3" xfId="4878"/>
    <cellStyle name="40 % – Zvýraznění4 11 3 2" xfId="12971"/>
    <cellStyle name="40 % – Zvýraznění4 11 4" xfId="4879"/>
    <cellStyle name="40 % – Zvýraznění4 11 4 2" xfId="12972"/>
    <cellStyle name="40 % – Zvýraznění4 11 5" xfId="4880"/>
    <cellStyle name="40 % – Zvýraznění4 11 5 2" xfId="12973"/>
    <cellStyle name="40 % – Zvýraznění4 11 6" xfId="16078"/>
    <cellStyle name="40 % – Zvýraznění4 11 7" xfId="8543"/>
    <cellStyle name="40 % – Zvýraznění4 12" xfId="4881"/>
    <cellStyle name="40 % – Zvýraznění4 12 2" xfId="4882"/>
    <cellStyle name="40 % – Zvýraznění4 12 2 2" xfId="12974"/>
    <cellStyle name="40 % – Zvýraznění4 12 3" xfId="4883"/>
    <cellStyle name="40 % – Zvýraznění4 12 3 2" xfId="12975"/>
    <cellStyle name="40 % – Zvýraznění4 12 4" xfId="4884"/>
    <cellStyle name="40 % – Zvýraznění4 12 4 2" xfId="12976"/>
    <cellStyle name="40 % – Zvýraznění4 12 5" xfId="4885"/>
    <cellStyle name="40 % – Zvýraznění4 12 5 2" xfId="12977"/>
    <cellStyle name="40 % – Zvýraznění4 12 6" xfId="16079"/>
    <cellStyle name="40 % – Zvýraznění4 12 7" xfId="8544"/>
    <cellStyle name="40 % – Zvýraznění4 13" xfId="4886"/>
    <cellStyle name="40 % – Zvýraznění4 13 2" xfId="4887"/>
    <cellStyle name="40 % – Zvýraznění4 13 2 2" xfId="12978"/>
    <cellStyle name="40 % – Zvýraznění4 13 3" xfId="4888"/>
    <cellStyle name="40 % – Zvýraznění4 13 3 2" xfId="12979"/>
    <cellStyle name="40 % – Zvýraznění4 13 4" xfId="4889"/>
    <cellStyle name="40 % – Zvýraznění4 13 4 2" xfId="12980"/>
    <cellStyle name="40 % – Zvýraznění4 13 5" xfId="4890"/>
    <cellStyle name="40 % – Zvýraznění4 13 5 2" xfId="12981"/>
    <cellStyle name="40 % – Zvýraznění4 13 6" xfId="16080"/>
    <cellStyle name="40 % – Zvýraznění4 13 7" xfId="8545"/>
    <cellStyle name="40 % – Zvýraznění4 14" xfId="4891"/>
    <cellStyle name="40 % – Zvýraznění4 14 2" xfId="4892"/>
    <cellStyle name="40 % – Zvýraznění4 14 2 2" xfId="12982"/>
    <cellStyle name="40 % – Zvýraznění4 14 3" xfId="4893"/>
    <cellStyle name="40 % – Zvýraznění4 14 3 2" xfId="12983"/>
    <cellStyle name="40 % – Zvýraznění4 14 4" xfId="4894"/>
    <cellStyle name="40 % – Zvýraznění4 14 4 2" xfId="12984"/>
    <cellStyle name="40 % – Zvýraznění4 14 5" xfId="4895"/>
    <cellStyle name="40 % – Zvýraznění4 14 5 2" xfId="12985"/>
    <cellStyle name="40 % – Zvýraznění4 14 6" xfId="16081"/>
    <cellStyle name="40 % – Zvýraznění4 14 7" xfId="8546"/>
    <cellStyle name="40 % – Zvýraznění4 15" xfId="4896"/>
    <cellStyle name="40 % – Zvýraznění4 15 2" xfId="4897"/>
    <cellStyle name="40 % – Zvýraznění4 15 2 2" xfId="12986"/>
    <cellStyle name="40 % – Zvýraznění4 15 3" xfId="4898"/>
    <cellStyle name="40 % – Zvýraznění4 15 3 2" xfId="12987"/>
    <cellStyle name="40 % – Zvýraznění4 15 4" xfId="4899"/>
    <cellStyle name="40 % – Zvýraznění4 15 4 2" xfId="12988"/>
    <cellStyle name="40 % – Zvýraznění4 15 5" xfId="4900"/>
    <cellStyle name="40 % – Zvýraznění4 15 5 2" xfId="12989"/>
    <cellStyle name="40 % – Zvýraznění4 15 6" xfId="16082"/>
    <cellStyle name="40 % – Zvýraznění4 15 7" xfId="8547"/>
    <cellStyle name="40 % – Zvýraznění4 16" xfId="4901"/>
    <cellStyle name="40 % – Zvýraznění4 16 2" xfId="4902"/>
    <cellStyle name="40 % – Zvýraznění4 16 2 2" xfId="12990"/>
    <cellStyle name="40 % – Zvýraznění4 16 3" xfId="4903"/>
    <cellStyle name="40 % – Zvýraznění4 16 3 2" xfId="12991"/>
    <cellStyle name="40 % – Zvýraznění4 16 4" xfId="4904"/>
    <cellStyle name="40 % – Zvýraznění4 16 4 2" xfId="12992"/>
    <cellStyle name="40 % – Zvýraznění4 16 5" xfId="4905"/>
    <cellStyle name="40 % – Zvýraznění4 16 5 2" xfId="12993"/>
    <cellStyle name="40 % – Zvýraznění4 16 6" xfId="16083"/>
    <cellStyle name="40 % – Zvýraznění4 16 7" xfId="8548"/>
    <cellStyle name="40 % – Zvýraznění4 17" xfId="4906"/>
    <cellStyle name="40 % – Zvýraznění4 17 2" xfId="4907"/>
    <cellStyle name="40 % – Zvýraznění4 17 2 2" xfId="12994"/>
    <cellStyle name="40 % – Zvýraznění4 17 3" xfId="4908"/>
    <cellStyle name="40 % – Zvýraznění4 17 3 2" xfId="12995"/>
    <cellStyle name="40 % – Zvýraznění4 17 4" xfId="4909"/>
    <cellStyle name="40 % – Zvýraznění4 17 4 2" xfId="12996"/>
    <cellStyle name="40 % – Zvýraznění4 17 5" xfId="4910"/>
    <cellStyle name="40 % – Zvýraznění4 17 5 2" xfId="12997"/>
    <cellStyle name="40 % – Zvýraznění4 17 6" xfId="16084"/>
    <cellStyle name="40 % – Zvýraznění4 17 7" xfId="8549"/>
    <cellStyle name="40 % – Zvýraznění4 18" xfId="4911"/>
    <cellStyle name="40 % – Zvýraznění4 18 2" xfId="4912"/>
    <cellStyle name="40 % – Zvýraznění4 18 2 2" xfId="12998"/>
    <cellStyle name="40 % – Zvýraznění4 18 3" xfId="4913"/>
    <cellStyle name="40 % – Zvýraznění4 18 3 2" xfId="12999"/>
    <cellStyle name="40 % – Zvýraznění4 18 4" xfId="4914"/>
    <cellStyle name="40 % – Zvýraznění4 18 4 2" xfId="13000"/>
    <cellStyle name="40 % – Zvýraznění4 18 5" xfId="4915"/>
    <cellStyle name="40 % – Zvýraznění4 18 5 2" xfId="13001"/>
    <cellStyle name="40 % – Zvýraznění4 18 6" xfId="16085"/>
    <cellStyle name="40 % – Zvýraznění4 18 7" xfId="8550"/>
    <cellStyle name="40 % – Zvýraznění4 19" xfId="4916"/>
    <cellStyle name="40 % – Zvýraznění4 19 2" xfId="4917"/>
    <cellStyle name="40 % – Zvýraznění4 19 2 2" xfId="13002"/>
    <cellStyle name="40 % – Zvýraznění4 19 3" xfId="4918"/>
    <cellStyle name="40 % – Zvýraznění4 19 3 2" xfId="13003"/>
    <cellStyle name="40 % – Zvýraznění4 19 4" xfId="4919"/>
    <cellStyle name="40 % – Zvýraznění4 19 4 2" xfId="13004"/>
    <cellStyle name="40 % – Zvýraznění4 19 5" xfId="4920"/>
    <cellStyle name="40 % – Zvýraznění4 19 5 2" xfId="13005"/>
    <cellStyle name="40 % – Zvýraznění4 19 6" xfId="16086"/>
    <cellStyle name="40 % – Zvýraznění4 19 7" xfId="8551"/>
    <cellStyle name="40 % – Zvýraznění4 2" xfId="4921"/>
    <cellStyle name="40 % – Zvýraznění4 2 2" xfId="4922"/>
    <cellStyle name="40 % – Zvýraznění4 2 2 2" xfId="13006"/>
    <cellStyle name="40 % – Zvýraznění4 2 3" xfId="4923"/>
    <cellStyle name="40 % – Zvýraznění4 2 3 2" xfId="13007"/>
    <cellStyle name="40 % – Zvýraznění4 2 4" xfId="4924"/>
    <cellStyle name="40 % – Zvýraznění4 2 4 2" xfId="13008"/>
    <cellStyle name="40 % – Zvýraznění4 2 5" xfId="4925"/>
    <cellStyle name="40 % – Zvýraznění4 2 5 2" xfId="13009"/>
    <cellStyle name="40 % – Zvýraznění4 2 6" xfId="16087"/>
    <cellStyle name="40 % – Zvýraznění4 2 7" xfId="8552"/>
    <cellStyle name="40 % – Zvýraznění4 20" xfId="4926"/>
    <cellStyle name="40 % – Zvýraznění4 20 2" xfId="4927"/>
    <cellStyle name="40 % – Zvýraznění4 20 2 2" xfId="13010"/>
    <cellStyle name="40 % – Zvýraznění4 20 3" xfId="4928"/>
    <cellStyle name="40 % – Zvýraznění4 20 3 2" xfId="13011"/>
    <cellStyle name="40 % – Zvýraznění4 20 4" xfId="4929"/>
    <cellStyle name="40 % – Zvýraznění4 20 4 2" xfId="13012"/>
    <cellStyle name="40 % – Zvýraznění4 20 5" xfId="4930"/>
    <cellStyle name="40 % – Zvýraznění4 20 5 2" xfId="13013"/>
    <cellStyle name="40 % – Zvýraznění4 20 6" xfId="16088"/>
    <cellStyle name="40 % – Zvýraznění4 20 7" xfId="8553"/>
    <cellStyle name="40 % – Zvýraznění4 21" xfId="4931"/>
    <cellStyle name="40 % – Zvýraznění4 21 2" xfId="4932"/>
    <cellStyle name="40 % – Zvýraznění4 21 2 2" xfId="13014"/>
    <cellStyle name="40 % – Zvýraznění4 21 3" xfId="4933"/>
    <cellStyle name="40 % – Zvýraznění4 21 3 2" xfId="13015"/>
    <cellStyle name="40 % – Zvýraznění4 21 4" xfId="4934"/>
    <cellStyle name="40 % – Zvýraznění4 21 4 2" xfId="13016"/>
    <cellStyle name="40 % – Zvýraznění4 21 5" xfId="4935"/>
    <cellStyle name="40 % – Zvýraznění4 21 5 2" xfId="13017"/>
    <cellStyle name="40 % – Zvýraznění4 21 6" xfId="16089"/>
    <cellStyle name="40 % – Zvýraznění4 21 7" xfId="8554"/>
    <cellStyle name="40 % – Zvýraznění4 22" xfId="4936"/>
    <cellStyle name="40 % – Zvýraznění4 22 2" xfId="4937"/>
    <cellStyle name="40 % – Zvýraznění4 22 2 2" xfId="13018"/>
    <cellStyle name="40 % – Zvýraznění4 22 3" xfId="4938"/>
    <cellStyle name="40 % – Zvýraznění4 22 3 2" xfId="13019"/>
    <cellStyle name="40 % – Zvýraznění4 22 4" xfId="4939"/>
    <cellStyle name="40 % – Zvýraznění4 22 4 2" xfId="13020"/>
    <cellStyle name="40 % – Zvýraznění4 22 5" xfId="4940"/>
    <cellStyle name="40 % – Zvýraznění4 22 5 2" xfId="13021"/>
    <cellStyle name="40 % – Zvýraznění4 22 6" xfId="16090"/>
    <cellStyle name="40 % – Zvýraznění4 22 7" xfId="8555"/>
    <cellStyle name="40 % – Zvýraznění4 23" xfId="4941"/>
    <cellStyle name="40 % – Zvýraznění4 23 2" xfId="4942"/>
    <cellStyle name="40 % – Zvýraznění4 23 2 2" xfId="13022"/>
    <cellStyle name="40 % – Zvýraznění4 23 3" xfId="4943"/>
    <cellStyle name="40 % – Zvýraznění4 23 3 2" xfId="13023"/>
    <cellStyle name="40 % – Zvýraznění4 23 4" xfId="4944"/>
    <cellStyle name="40 % – Zvýraznění4 23 4 2" xfId="13024"/>
    <cellStyle name="40 % – Zvýraznění4 23 5" xfId="4945"/>
    <cellStyle name="40 % – Zvýraznění4 23 5 2" xfId="13025"/>
    <cellStyle name="40 % – Zvýraznění4 23 6" xfId="16091"/>
    <cellStyle name="40 % – Zvýraznění4 23 7" xfId="8556"/>
    <cellStyle name="40 % – Zvýraznění4 24" xfId="4946"/>
    <cellStyle name="40 % – Zvýraznění4 24 2" xfId="4947"/>
    <cellStyle name="40 % – Zvýraznění4 24 2 2" xfId="13026"/>
    <cellStyle name="40 % – Zvýraznění4 24 3" xfId="4948"/>
    <cellStyle name="40 % – Zvýraznění4 24 3 2" xfId="13027"/>
    <cellStyle name="40 % – Zvýraznění4 24 4" xfId="4949"/>
    <cellStyle name="40 % – Zvýraznění4 24 4 2" xfId="13028"/>
    <cellStyle name="40 % – Zvýraznění4 24 5" xfId="4950"/>
    <cellStyle name="40 % – Zvýraznění4 24 5 2" xfId="13029"/>
    <cellStyle name="40 % – Zvýraznění4 24 6" xfId="16092"/>
    <cellStyle name="40 % – Zvýraznění4 24 7" xfId="8557"/>
    <cellStyle name="40 % – Zvýraznění4 25" xfId="4951"/>
    <cellStyle name="40 % – Zvýraznění4 25 2" xfId="4952"/>
    <cellStyle name="40 % – Zvýraznění4 25 2 2" xfId="13030"/>
    <cellStyle name="40 % – Zvýraznění4 25 3" xfId="4953"/>
    <cellStyle name="40 % – Zvýraznění4 25 3 2" xfId="13031"/>
    <cellStyle name="40 % – Zvýraznění4 25 4" xfId="4954"/>
    <cellStyle name="40 % – Zvýraznění4 25 4 2" xfId="13032"/>
    <cellStyle name="40 % – Zvýraznění4 25 5" xfId="4955"/>
    <cellStyle name="40 % – Zvýraznění4 25 5 2" xfId="13033"/>
    <cellStyle name="40 % – Zvýraznění4 25 6" xfId="16093"/>
    <cellStyle name="40 % – Zvýraznění4 25 7" xfId="8558"/>
    <cellStyle name="40 % – Zvýraznění4 26" xfId="4956"/>
    <cellStyle name="40 % – Zvýraznění4 26 2" xfId="4957"/>
    <cellStyle name="40 % – Zvýraznění4 26 2 2" xfId="13034"/>
    <cellStyle name="40 % – Zvýraznění4 26 3" xfId="4958"/>
    <cellStyle name="40 % – Zvýraznění4 26 3 2" xfId="13035"/>
    <cellStyle name="40 % – Zvýraznění4 26 4" xfId="4959"/>
    <cellStyle name="40 % – Zvýraznění4 26 4 2" xfId="13036"/>
    <cellStyle name="40 % – Zvýraznění4 26 5" xfId="4960"/>
    <cellStyle name="40 % – Zvýraznění4 26 5 2" xfId="13037"/>
    <cellStyle name="40 % – Zvýraznění4 26 6" xfId="16094"/>
    <cellStyle name="40 % – Zvýraznění4 26 7" xfId="8559"/>
    <cellStyle name="40 % – Zvýraznění4 27" xfId="4961"/>
    <cellStyle name="40 % – Zvýraznění4 27 2" xfId="4962"/>
    <cellStyle name="40 % – Zvýraznění4 27 2 2" xfId="13038"/>
    <cellStyle name="40 % – Zvýraznění4 27 3" xfId="4963"/>
    <cellStyle name="40 % – Zvýraznění4 27 3 2" xfId="13039"/>
    <cellStyle name="40 % – Zvýraznění4 27 4" xfId="4964"/>
    <cellStyle name="40 % – Zvýraznění4 27 4 2" xfId="13040"/>
    <cellStyle name="40 % – Zvýraznění4 27 5" xfId="4965"/>
    <cellStyle name="40 % – Zvýraznění4 27 5 2" xfId="13041"/>
    <cellStyle name="40 % – Zvýraznění4 27 6" xfId="16095"/>
    <cellStyle name="40 % – Zvýraznění4 27 7" xfId="8560"/>
    <cellStyle name="40 % – Zvýraznění4 28" xfId="4966"/>
    <cellStyle name="40 % – Zvýraznění4 28 2" xfId="4967"/>
    <cellStyle name="40 % – Zvýraznění4 28 2 2" xfId="13042"/>
    <cellStyle name="40 % – Zvýraznění4 28 3" xfId="4968"/>
    <cellStyle name="40 % – Zvýraznění4 28 3 2" xfId="13043"/>
    <cellStyle name="40 % – Zvýraznění4 28 4" xfId="4969"/>
    <cellStyle name="40 % – Zvýraznění4 28 4 2" xfId="13044"/>
    <cellStyle name="40 % – Zvýraznění4 28 5" xfId="4970"/>
    <cellStyle name="40 % – Zvýraznění4 28 5 2" xfId="13045"/>
    <cellStyle name="40 % – Zvýraznění4 28 6" xfId="16096"/>
    <cellStyle name="40 % – Zvýraznění4 28 7" xfId="8561"/>
    <cellStyle name="40 % – Zvýraznění4 29" xfId="4971"/>
    <cellStyle name="40 % – Zvýraznění4 29 2" xfId="4972"/>
    <cellStyle name="40 % – Zvýraznění4 29 2 2" xfId="13046"/>
    <cellStyle name="40 % – Zvýraznění4 29 3" xfId="4973"/>
    <cellStyle name="40 % – Zvýraznění4 29 3 2" xfId="13047"/>
    <cellStyle name="40 % – Zvýraznění4 29 4" xfId="4974"/>
    <cellStyle name="40 % – Zvýraznění4 29 4 2" xfId="13048"/>
    <cellStyle name="40 % – Zvýraznění4 29 5" xfId="4975"/>
    <cellStyle name="40 % – Zvýraznění4 29 5 2" xfId="13049"/>
    <cellStyle name="40 % – Zvýraznění4 29 6" xfId="16097"/>
    <cellStyle name="40 % – Zvýraznění4 29 7" xfId="8562"/>
    <cellStyle name="40 % – Zvýraznění4 3" xfId="4976"/>
    <cellStyle name="40 % – Zvýraznění4 3 2" xfId="4977"/>
    <cellStyle name="40 % – Zvýraznění4 3 2 2" xfId="13050"/>
    <cellStyle name="40 % – Zvýraznění4 3 3" xfId="4978"/>
    <cellStyle name="40 % – Zvýraznění4 3 3 2" xfId="13051"/>
    <cellStyle name="40 % – Zvýraznění4 3 4" xfId="4979"/>
    <cellStyle name="40 % – Zvýraznění4 3 4 2" xfId="13052"/>
    <cellStyle name="40 % – Zvýraznění4 3 5" xfId="4980"/>
    <cellStyle name="40 % – Zvýraznění4 3 5 2" xfId="13053"/>
    <cellStyle name="40 % – Zvýraznění4 3 6" xfId="16098"/>
    <cellStyle name="40 % – Zvýraznění4 3 7" xfId="8563"/>
    <cellStyle name="40 % – Zvýraznění4 30" xfId="4981"/>
    <cellStyle name="40 % – Zvýraznění4 30 2" xfId="4982"/>
    <cellStyle name="40 % – Zvýraznění4 30 2 2" xfId="13054"/>
    <cellStyle name="40 % – Zvýraznění4 30 3" xfId="4983"/>
    <cellStyle name="40 % – Zvýraznění4 30 3 2" xfId="13055"/>
    <cellStyle name="40 % – Zvýraznění4 30 4" xfId="4984"/>
    <cellStyle name="40 % – Zvýraznění4 30 4 2" xfId="13056"/>
    <cellStyle name="40 % – Zvýraznění4 30 5" xfId="4985"/>
    <cellStyle name="40 % – Zvýraznění4 30 5 2" xfId="13057"/>
    <cellStyle name="40 % – Zvýraznění4 30 6" xfId="16099"/>
    <cellStyle name="40 % – Zvýraznění4 30 7" xfId="8564"/>
    <cellStyle name="40 % – Zvýraznění4 31" xfId="4986"/>
    <cellStyle name="40 % – Zvýraznění4 31 2" xfId="4987"/>
    <cellStyle name="40 % – Zvýraznění4 31 2 2" xfId="13058"/>
    <cellStyle name="40 % – Zvýraznění4 31 3" xfId="4988"/>
    <cellStyle name="40 % – Zvýraznění4 31 3 2" xfId="13059"/>
    <cellStyle name="40 % – Zvýraznění4 31 4" xfId="4989"/>
    <cellStyle name="40 % – Zvýraznění4 31 4 2" xfId="13060"/>
    <cellStyle name="40 % – Zvýraznění4 31 5" xfId="4990"/>
    <cellStyle name="40 % – Zvýraznění4 31 5 2" xfId="13061"/>
    <cellStyle name="40 % – Zvýraznění4 31 6" xfId="16100"/>
    <cellStyle name="40 % – Zvýraznění4 31 7" xfId="8565"/>
    <cellStyle name="40 % – Zvýraznění4 32" xfId="4991"/>
    <cellStyle name="40 % – Zvýraznění4 32 2" xfId="4992"/>
    <cellStyle name="40 % – Zvýraznění4 32 2 2" xfId="13062"/>
    <cellStyle name="40 % – Zvýraznění4 32 3" xfId="4993"/>
    <cellStyle name="40 % – Zvýraznění4 32 3 2" xfId="13063"/>
    <cellStyle name="40 % – Zvýraznění4 32 4" xfId="4994"/>
    <cellStyle name="40 % – Zvýraznění4 32 4 2" xfId="13064"/>
    <cellStyle name="40 % – Zvýraznění4 32 5" xfId="4995"/>
    <cellStyle name="40 % – Zvýraznění4 32 5 2" xfId="13065"/>
    <cellStyle name="40 % – Zvýraznění4 32 6" xfId="16101"/>
    <cellStyle name="40 % – Zvýraznění4 32 7" xfId="8566"/>
    <cellStyle name="40 % – Zvýraznění4 33" xfId="4996"/>
    <cellStyle name="40 % – Zvýraznění4 33 2" xfId="4997"/>
    <cellStyle name="40 % – Zvýraznění4 33 2 2" xfId="13066"/>
    <cellStyle name="40 % – Zvýraznění4 33 3" xfId="4998"/>
    <cellStyle name="40 % – Zvýraznění4 33 3 2" xfId="13067"/>
    <cellStyle name="40 % – Zvýraznění4 33 4" xfId="4999"/>
    <cellStyle name="40 % – Zvýraznění4 33 4 2" xfId="13068"/>
    <cellStyle name="40 % – Zvýraznění4 33 5" xfId="5000"/>
    <cellStyle name="40 % – Zvýraznění4 33 5 2" xfId="13069"/>
    <cellStyle name="40 % – Zvýraznění4 33 6" xfId="16102"/>
    <cellStyle name="40 % – Zvýraznění4 33 7" xfId="8567"/>
    <cellStyle name="40 % – Zvýraznění4 34" xfId="5001"/>
    <cellStyle name="40 % – Zvýraznění4 34 2" xfId="5002"/>
    <cellStyle name="40 % – Zvýraznění4 34 2 2" xfId="13070"/>
    <cellStyle name="40 % – Zvýraznění4 34 3" xfId="5003"/>
    <cellStyle name="40 % – Zvýraznění4 34 3 2" xfId="13071"/>
    <cellStyle name="40 % – Zvýraznění4 34 4" xfId="5004"/>
    <cellStyle name="40 % – Zvýraznění4 34 4 2" xfId="13072"/>
    <cellStyle name="40 % – Zvýraznění4 34 5" xfId="5005"/>
    <cellStyle name="40 % – Zvýraznění4 34 5 2" xfId="13073"/>
    <cellStyle name="40 % – Zvýraznění4 34 6" xfId="16103"/>
    <cellStyle name="40 % – Zvýraznění4 34 7" xfId="8568"/>
    <cellStyle name="40 % – Zvýraznění4 35" xfId="5006"/>
    <cellStyle name="40 % – Zvýraznění4 35 2" xfId="5007"/>
    <cellStyle name="40 % – Zvýraznění4 35 2 2" xfId="13074"/>
    <cellStyle name="40 % – Zvýraznění4 35 3" xfId="5008"/>
    <cellStyle name="40 % – Zvýraznění4 35 3 2" xfId="13075"/>
    <cellStyle name="40 % – Zvýraznění4 35 4" xfId="5009"/>
    <cellStyle name="40 % – Zvýraznění4 35 4 2" xfId="13076"/>
    <cellStyle name="40 % – Zvýraznění4 35 5" xfId="5010"/>
    <cellStyle name="40 % – Zvýraznění4 35 5 2" xfId="13077"/>
    <cellStyle name="40 % – Zvýraznění4 35 6" xfId="16104"/>
    <cellStyle name="40 % – Zvýraznění4 35 7" xfId="8569"/>
    <cellStyle name="40 % – Zvýraznění4 36" xfId="5011"/>
    <cellStyle name="40 % – Zvýraznění4 36 2" xfId="5012"/>
    <cellStyle name="40 % – Zvýraznění4 36 2 2" xfId="13078"/>
    <cellStyle name="40 % – Zvýraznění4 36 3" xfId="5013"/>
    <cellStyle name="40 % – Zvýraznění4 36 3 2" xfId="13079"/>
    <cellStyle name="40 % – Zvýraznění4 36 4" xfId="5014"/>
    <cellStyle name="40 % – Zvýraznění4 36 4 2" xfId="13080"/>
    <cellStyle name="40 % – Zvýraznění4 36 5" xfId="5015"/>
    <cellStyle name="40 % – Zvýraznění4 36 5 2" xfId="13081"/>
    <cellStyle name="40 % – Zvýraznění4 36 6" xfId="16105"/>
    <cellStyle name="40 % – Zvýraznění4 36 7" xfId="8570"/>
    <cellStyle name="40 % – Zvýraznění4 37" xfId="5016"/>
    <cellStyle name="40 % – Zvýraznění4 37 2" xfId="5017"/>
    <cellStyle name="40 % – Zvýraznění4 37 2 2" xfId="13082"/>
    <cellStyle name="40 % – Zvýraznění4 37 3" xfId="5018"/>
    <cellStyle name="40 % – Zvýraznění4 37 3 2" xfId="13083"/>
    <cellStyle name="40 % – Zvýraznění4 37 4" xfId="5019"/>
    <cellStyle name="40 % – Zvýraznění4 37 4 2" xfId="13084"/>
    <cellStyle name="40 % – Zvýraznění4 37 5" xfId="5020"/>
    <cellStyle name="40 % – Zvýraznění4 37 5 2" xfId="13085"/>
    <cellStyle name="40 % – Zvýraznění4 37 6" xfId="16106"/>
    <cellStyle name="40 % – Zvýraznění4 37 7" xfId="8571"/>
    <cellStyle name="40 % – Zvýraznění4 38" xfId="5021"/>
    <cellStyle name="40 % – Zvýraznění4 38 2" xfId="5022"/>
    <cellStyle name="40 % – Zvýraznění4 38 2 2" xfId="13086"/>
    <cellStyle name="40 % – Zvýraznění4 38 3" xfId="5023"/>
    <cellStyle name="40 % – Zvýraznění4 38 3 2" xfId="13087"/>
    <cellStyle name="40 % – Zvýraznění4 38 4" xfId="5024"/>
    <cellStyle name="40 % – Zvýraznění4 38 4 2" xfId="13088"/>
    <cellStyle name="40 % – Zvýraznění4 38 5" xfId="5025"/>
    <cellStyle name="40 % – Zvýraznění4 38 5 2" xfId="13089"/>
    <cellStyle name="40 % – Zvýraznění4 38 6" xfId="16107"/>
    <cellStyle name="40 % – Zvýraznění4 38 7" xfId="8572"/>
    <cellStyle name="40 % – Zvýraznění4 39" xfId="5026"/>
    <cellStyle name="40 % – Zvýraznění4 39 2" xfId="5027"/>
    <cellStyle name="40 % – Zvýraznění4 39 2 2" xfId="13090"/>
    <cellStyle name="40 % – Zvýraznění4 39 3" xfId="5028"/>
    <cellStyle name="40 % – Zvýraznění4 39 3 2" xfId="13091"/>
    <cellStyle name="40 % – Zvýraznění4 39 4" xfId="5029"/>
    <cellStyle name="40 % – Zvýraznění4 39 4 2" xfId="13092"/>
    <cellStyle name="40 % – Zvýraznění4 39 5" xfId="5030"/>
    <cellStyle name="40 % – Zvýraznění4 39 5 2" xfId="13093"/>
    <cellStyle name="40 % – Zvýraznění4 39 6" xfId="16108"/>
    <cellStyle name="40 % – Zvýraznění4 39 7" xfId="8573"/>
    <cellStyle name="40 % – Zvýraznění4 4" xfId="5031"/>
    <cellStyle name="40 % – Zvýraznění4 4 2" xfId="5032"/>
    <cellStyle name="40 % – Zvýraznění4 4 2 2" xfId="13094"/>
    <cellStyle name="40 % – Zvýraznění4 4 3" xfId="5033"/>
    <cellStyle name="40 % – Zvýraznění4 4 3 2" xfId="13095"/>
    <cellStyle name="40 % – Zvýraznění4 4 4" xfId="5034"/>
    <cellStyle name="40 % – Zvýraznění4 4 4 2" xfId="13096"/>
    <cellStyle name="40 % – Zvýraznění4 4 5" xfId="5035"/>
    <cellStyle name="40 % – Zvýraznění4 4 5 2" xfId="13097"/>
    <cellStyle name="40 % – Zvýraznění4 4 6" xfId="16109"/>
    <cellStyle name="40 % – Zvýraznění4 4 7" xfId="8574"/>
    <cellStyle name="40 % – Zvýraznění4 40" xfId="5036"/>
    <cellStyle name="40 % – Zvýraznění4 40 2" xfId="5037"/>
    <cellStyle name="40 % – Zvýraznění4 40 2 2" xfId="13098"/>
    <cellStyle name="40 % – Zvýraznění4 40 3" xfId="5038"/>
    <cellStyle name="40 % – Zvýraznění4 40 3 2" xfId="13099"/>
    <cellStyle name="40 % – Zvýraznění4 40 4" xfId="5039"/>
    <cellStyle name="40 % – Zvýraznění4 40 4 2" xfId="13100"/>
    <cellStyle name="40 % – Zvýraznění4 40 5" xfId="5040"/>
    <cellStyle name="40 % – Zvýraznění4 40 5 2" xfId="13101"/>
    <cellStyle name="40 % – Zvýraznění4 40 6" xfId="16110"/>
    <cellStyle name="40 % – Zvýraznění4 40 7" xfId="8575"/>
    <cellStyle name="40 % – Zvýraznění4 41" xfId="5041"/>
    <cellStyle name="40 % – Zvýraznění4 41 2" xfId="5042"/>
    <cellStyle name="40 % – Zvýraznění4 41 2 2" xfId="13102"/>
    <cellStyle name="40 % – Zvýraznění4 41 3" xfId="5043"/>
    <cellStyle name="40 % – Zvýraznění4 41 3 2" xfId="13103"/>
    <cellStyle name="40 % – Zvýraznění4 41 4" xfId="5044"/>
    <cellStyle name="40 % – Zvýraznění4 41 4 2" xfId="13104"/>
    <cellStyle name="40 % – Zvýraznění4 41 5" xfId="5045"/>
    <cellStyle name="40 % – Zvýraznění4 41 5 2" xfId="13105"/>
    <cellStyle name="40 % – Zvýraznění4 41 6" xfId="16111"/>
    <cellStyle name="40 % – Zvýraznění4 41 7" xfId="8576"/>
    <cellStyle name="40 % – Zvýraznění4 42" xfId="5046"/>
    <cellStyle name="40 % – Zvýraznění4 42 2" xfId="5047"/>
    <cellStyle name="40 % – Zvýraznění4 42 2 2" xfId="13106"/>
    <cellStyle name="40 % – Zvýraznění4 42 3" xfId="5048"/>
    <cellStyle name="40 % – Zvýraznění4 42 3 2" xfId="13107"/>
    <cellStyle name="40 % – Zvýraznění4 42 4" xfId="5049"/>
    <cellStyle name="40 % – Zvýraznění4 42 4 2" xfId="13108"/>
    <cellStyle name="40 % – Zvýraznění4 42 5" xfId="5050"/>
    <cellStyle name="40 % – Zvýraznění4 42 5 2" xfId="13109"/>
    <cellStyle name="40 % – Zvýraznění4 42 6" xfId="16112"/>
    <cellStyle name="40 % – Zvýraznění4 42 7" xfId="8577"/>
    <cellStyle name="40 % – Zvýraznění4 43" xfId="5051"/>
    <cellStyle name="40 % – Zvýraznění4 43 2" xfId="5052"/>
    <cellStyle name="40 % – Zvýraznění4 43 2 2" xfId="13110"/>
    <cellStyle name="40 % – Zvýraznění4 43 3" xfId="5053"/>
    <cellStyle name="40 % – Zvýraznění4 43 3 2" xfId="13111"/>
    <cellStyle name="40 % – Zvýraznění4 43 4" xfId="5054"/>
    <cellStyle name="40 % – Zvýraznění4 43 4 2" xfId="13112"/>
    <cellStyle name="40 % – Zvýraznění4 43 5" xfId="5055"/>
    <cellStyle name="40 % – Zvýraznění4 43 5 2" xfId="13113"/>
    <cellStyle name="40 % – Zvýraznění4 43 6" xfId="16113"/>
    <cellStyle name="40 % – Zvýraznění4 43 7" xfId="8578"/>
    <cellStyle name="40 % – Zvýraznění4 44" xfId="5056"/>
    <cellStyle name="40 % – Zvýraznění4 44 2" xfId="5057"/>
    <cellStyle name="40 % – Zvýraznění4 44 2 2" xfId="13114"/>
    <cellStyle name="40 % – Zvýraznění4 44 3" xfId="5058"/>
    <cellStyle name="40 % – Zvýraznění4 44 3 2" xfId="13115"/>
    <cellStyle name="40 % – Zvýraznění4 44 4" xfId="5059"/>
    <cellStyle name="40 % – Zvýraznění4 44 4 2" xfId="13116"/>
    <cellStyle name="40 % – Zvýraznění4 44 5" xfId="5060"/>
    <cellStyle name="40 % – Zvýraznění4 44 5 2" xfId="13117"/>
    <cellStyle name="40 % – Zvýraznění4 44 6" xfId="16114"/>
    <cellStyle name="40 % – Zvýraznění4 44 7" xfId="8579"/>
    <cellStyle name="40 % – Zvýraznění4 45" xfId="5061"/>
    <cellStyle name="40 % – Zvýraznění4 45 2" xfId="5062"/>
    <cellStyle name="40 % – Zvýraznění4 45 2 2" xfId="13118"/>
    <cellStyle name="40 % – Zvýraznění4 45 3" xfId="5063"/>
    <cellStyle name="40 % – Zvýraznění4 45 3 2" xfId="13119"/>
    <cellStyle name="40 % – Zvýraznění4 45 4" xfId="5064"/>
    <cellStyle name="40 % – Zvýraznění4 45 4 2" xfId="13120"/>
    <cellStyle name="40 % – Zvýraznění4 45 5" xfId="5065"/>
    <cellStyle name="40 % – Zvýraznění4 45 5 2" xfId="13121"/>
    <cellStyle name="40 % – Zvýraznění4 45 6" xfId="16115"/>
    <cellStyle name="40 % – Zvýraznění4 45 7" xfId="8580"/>
    <cellStyle name="40 % – Zvýraznění4 46" xfId="5066"/>
    <cellStyle name="40 % – Zvýraznění4 46 2" xfId="5067"/>
    <cellStyle name="40 % – Zvýraznění4 46 2 2" xfId="13122"/>
    <cellStyle name="40 % – Zvýraznění4 46 3" xfId="5068"/>
    <cellStyle name="40 % – Zvýraznění4 46 3 2" xfId="13123"/>
    <cellStyle name="40 % – Zvýraznění4 46 4" xfId="5069"/>
    <cellStyle name="40 % – Zvýraznění4 46 4 2" xfId="13124"/>
    <cellStyle name="40 % – Zvýraznění4 46 5" xfId="5070"/>
    <cellStyle name="40 % – Zvýraznění4 46 5 2" xfId="13125"/>
    <cellStyle name="40 % – Zvýraznění4 46 6" xfId="16116"/>
    <cellStyle name="40 % – Zvýraznění4 46 7" xfId="8581"/>
    <cellStyle name="40 % – Zvýraznění4 47" xfId="5071"/>
    <cellStyle name="40 % – Zvýraznění4 47 2" xfId="5072"/>
    <cellStyle name="40 % – Zvýraznění4 47 2 2" xfId="13126"/>
    <cellStyle name="40 % – Zvýraznění4 47 3" xfId="5073"/>
    <cellStyle name="40 % – Zvýraznění4 47 3 2" xfId="13127"/>
    <cellStyle name="40 % – Zvýraznění4 47 4" xfId="5074"/>
    <cellStyle name="40 % – Zvýraznění4 47 4 2" xfId="13128"/>
    <cellStyle name="40 % – Zvýraznění4 47 5" xfId="5075"/>
    <cellStyle name="40 % – Zvýraznění4 47 5 2" xfId="13129"/>
    <cellStyle name="40 % – Zvýraznění4 47 6" xfId="16117"/>
    <cellStyle name="40 % – Zvýraznění4 47 7" xfId="8582"/>
    <cellStyle name="40 % – Zvýraznění4 48" xfId="5076"/>
    <cellStyle name="40 % – Zvýraznění4 48 2" xfId="5077"/>
    <cellStyle name="40 % – Zvýraznění4 48 2 2" xfId="13130"/>
    <cellStyle name="40 % – Zvýraznění4 48 3" xfId="5078"/>
    <cellStyle name="40 % – Zvýraznění4 48 3 2" xfId="13131"/>
    <cellStyle name="40 % – Zvýraznění4 48 4" xfId="5079"/>
    <cellStyle name="40 % – Zvýraznění4 48 4 2" xfId="13132"/>
    <cellStyle name="40 % – Zvýraznění4 48 5" xfId="5080"/>
    <cellStyle name="40 % – Zvýraznění4 48 5 2" xfId="13133"/>
    <cellStyle name="40 % – Zvýraznění4 48 6" xfId="16118"/>
    <cellStyle name="40 % – Zvýraznění4 48 7" xfId="8583"/>
    <cellStyle name="40 % – Zvýraznění4 49" xfId="5081"/>
    <cellStyle name="40 % – Zvýraznění4 49 2" xfId="5082"/>
    <cellStyle name="40 % – Zvýraznění4 49 2 2" xfId="13134"/>
    <cellStyle name="40 % – Zvýraznění4 49 3" xfId="5083"/>
    <cellStyle name="40 % – Zvýraznění4 49 3 2" xfId="13135"/>
    <cellStyle name="40 % – Zvýraznění4 49 4" xfId="5084"/>
    <cellStyle name="40 % – Zvýraznění4 49 4 2" xfId="13136"/>
    <cellStyle name="40 % – Zvýraznění4 49 5" xfId="5085"/>
    <cellStyle name="40 % – Zvýraznění4 49 5 2" xfId="13137"/>
    <cellStyle name="40 % – Zvýraznění4 49 6" xfId="16119"/>
    <cellStyle name="40 % – Zvýraznění4 49 7" xfId="8584"/>
    <cellStyle name="40 % – Zvýraznění4 5" xfId="5086"/>
    <cellStyle name="40 % – Zvýraznění4 5 2" xfId="5087"/>
    <cellStyle name="40 % – Zvýraznění4 5 2 2" xfId="13138"/>
    <cellStyle name="40 % – Zvýraznění4 5 3" xfId="5088"/>
    <cellStyle name="40 % – Zvýraznění4 5 3 2" xfId="13139"/>
    <cellStyle name="40 % – Zvýraznění4 5 4" xfId="5089"/>
    <cellStyle name="40 % – Zvýraznění4 5 4 2" xfId="13140"/>
    <cellStyle name="40 % – Zvýraznění4 5 5" xfId="5090"/>
    <cellStyle name="40 % – Zvýraznění4 5 5 2" xfId="13141"/>
    <cellStyle name="40 % – Zvýraznění4 5 6" xfId="16120"/>
    <cellStyle name="40 % – Zvýraznění4 5 7" xfId="8585"/>
    <cellStyle name="40 % – Zvýraznění4 50" xfId="5091"/>
    <cellStyle name="40 % – Zvýraznění4 50 2" xfId="5092"/>
    <cellStyle name="40 % – Zvýraznění4 50 2 2" xfId="13142"/>
    <cellStyle name="40 % – Zvýraznění4 50 3" xfId="5093"/>
    <cellStyle name="40 % – Zvýraznění4 50 3 2" xfId="13143"/>
    <cellStyle name="40 % – Zvýraznění4 50 4" xfId="5094"/>
    <cellStyle name="40 % – Zvýraznění4 50 4 2" xfId="13144"/>
    <cellStyle name="40 % – Zvýraznění4 50 5" xfId="5095"/>
    <cellStyle name="40 % – Zvýraznění4 50 5 2" xfId="13145"/>
    <cellStyle name="40 % – Zvýraznění4 50 6" xfId="16121"/>
    <cellStyle name="40 % – Zvýraznění4 50 7" xfId="8586"/>
    <cellStyle name="40 % – Zvýraznění4 51" xfId="5096"/>
    <cellStyle name="40 % – Zvýraznění4 51 2" xfId="5097"/>
    <cellStyle name="40 % – Zvýraznění4 51 2 2" xfId="13146"/>
    <cellStyle name="40 % – Zvýraznění4 51 3" xfId="5098"/>
    <cellStyle name="40 % – Zvýraznění4 51 3 2" xfId="13147"/>
    <cellStyle name="40 % – Zvýraznění4 51 4" xfId="5099"/>
    <cellStyle name="40 % – Zvýraznění4 51 4 2" xfId="13148"/>
    <cellStyle name="40 % – Zvýraznění4 51 5" xfId="5100"/>
    <cellStyle name="40 % – Zvýraznění4 51 5 2" xfId="13149"/>
    <cellStyle name="40 % – Zvýraznění4 51 6" xfId="16122"/>
    <cellStyle name="40 % – Zvýraznění4 51 7" xfId="8587"/>
    <cellStyle name="40 % – Zvýraznění4 52" xfId="5101"/>
    <cellStyle name="40 % – Zvýraznění4 52 2" xfId="5102"/>
    <cellStyle name="40 % – Zvýraznění4 52 2 2" xfId="13150"/>
    <cellStyle name="40 % – Zvýraznění4 52 3" xfId="5103"/>
    <cellStyle name="40 % – Zvýraznění4 52 3 2" xfId="13151"/>
    <cellStyle name="40 % – Zvýraznění4 52 4" xfId="5104"/>
    <cellStyle name="40 % – Zvýraznění4 52 4 2" xfId="13152"/>
    <cellStyle name="40 % – Zvýraznění4 52 5" xfId="5105"/>
    <cellStyle name="40 % – Zvýraznění4 52 5 2" xfId="13153"/>
    <cellStyle name="40 % – Zvýraznění4 52 6" xfId="16123"/>
    <cellStyle name="40 % – Zvýraznění4 52 7" xfId="8588"/>
    <cellStyle name="40 % – Zvýraznění4 53" xfId="5106"/>
    <cellStyle name="40 % – Zvýraznění4 53 2" xfId="5107"/>
    <cellStyle name="40 % – Zvýraznění4 53 2 2" xfId="13154"/>
    <cellStyle name="40 % – Zvýraznění4 53 3" xfId="5108"/>
    <cellStyle name="40 % – Zvýraznění4 53 3 2" xfId="13155"/>
    <cellStyle name="40 % – Zvýraznění4 53 4" xfId="5109"/>
    <cellStyle name="40 % – Zvýraznění4 53 4 2" xfId="13156"/>
    <cellStyle name="40 % – Zvýraznění4 53 5" xfId="5110"/>
    <cellStyle name="40 % – Zvýraznění4 53 5 2" xfId="13157"/>
    <cellStyle name="40 % – Zvýraznění4 53 6" xfId="16124"/>
    <cellStyle name="40 % – Zvýraznění4 53 7" xfId="8589"/>
    <cellStyle name="40 % – Zvýraznění4 54" xfId="5111"/>
    <cellStyle name="40 % – Zvýraznění4 54 2" xfId="5112"/>
    <cellStyle name="40 % – Zvýraznění4 54 2 2" xfId="13158"/>
    <cellStyle name="40 % – Zvýraznění4 54 3" xfId="5113"/>
    <cellStyle name="40 % – Zvýraznění4 54 3 2" xfId="13159"/>
    <cellStyle name="40 % – Zvýraznění4 54 4" xfId="5114"/>
    <cellStyle name="40 % – Zvýraznění4 54 4 2" xfId="13160"/>
    <cellStyle name="40 % – Zvýraznění4 54 5" xfId="5115"/>
    <cellStyle name="40 % – Zvýraznění4 54 5 2" xfId="13161"/>
    <cellStyle name="40 % – Zvýraznění4 54 6" xfId="16125"/>
    <cellStyle name="40 % – Zvýraznění4 54 7" xfId="8590"/>
    <cellStyle name="40 % – Zvýraznění4 55" xfId="5116"/>
    <cellStyle name="40 % – Zvýraznění4 55 2" xfId="5117"/>
    <cellStyle name="40 % – Zvýraznění4 55 2 2" xfId="13162"/>
    <cellStyle name="40 % – Zvýraznění4 55 3" xfId="5118"/>
    <cellStyle name="40 % – Zvýraznění4 55 3 2" xfId="13163"/>
    <cellStyle name="40 % – Zvýraznění4 55 4" xfId="5119"/>
    <cellStyle name="40 % – Zvýraznění4 55 4 2" xfId="13164"/>
    <cellStyle name="40 % – Zvýraznění4 55 5" xfId="5120"/>
    <cellStyle name="40 % – Zvýraznění4 55 5 2" xfId="13165"/>
    <cellStyle name="40 % – Zvýraznění4 55 6" xfId="16126"/>
    <cellStyle name="40 % – Zvýraznění4 55 7" xfId="8591"/>
    <cellStyle name="40 % – Zvýraznění4 56" xfId="5121"/>
    <cellStyle name="40 % – Zvýraznění4 56 2" xfId="5122"/>
    <cellStyle name="40 % – Zvýraznění4 56 2 2" xfId="13166"/>
    <cellStyle name="40 % – Zvýraznění4 56 3" xfId="5123"/>
    <cellStyle name="40 % – Zvýraznění4 56 3 2" xfId="13167"/>
    <cellStyle name="40 % – Zvýraznění4 56 4" xfId="5124"/>
    <cellStyle name="40 % – Zvýraznění4 56 4 2" xfId="13168"/>
    <cellStyle name="40 % – Zvýraznění4 56 5" xfId="5125"/>
    <cellStyle name="40 % – Zvýraznění4 56 5 2" xfId="13169"/>
    <cellStyle name="40 % – Zvýraznění4 56 6" xfId="16127"/>
    <cellStyle name="40 % – Zvýraznění4 56 7" xfId="8592"/>
    <cellStyle name="40 % – Zvýraznění4 57" xfId="5126"/>
    <cellStyle name="40 % – Zvýraznění4 57 2" xfId="5127"/>
    <cellStyle name="40 % – Zvýraznění4 57 2 2" xfId="13170"/>
    <cellStyle name="40 % – Zvýraznění4 57 3" xfId="5128"/>
    <cellStyle name="40 % – Zvýraznění4 57 3 2" xfId="13171"/>
    <cellStyle name="40 % – Zvýraznění4 57 4" xfId="5129"/>
    <cellStyle name="40 % – Zvýraznění4 57 4 2" xfId="13172"/>
    <cellStyle name="40 % – Zvýraznění4 57 5" xfId="5130"/>
    <cellStyle name="40 % – Zvýraznění4 57 5 2" xfId="13173"/>
    <cellStyle name="40 % – Zvýraznění4 57 6" xfId="16128"/>
    <cellStyle name="40 % – Zvýraznění4 57 7" xfId="8593"/>
    <cellStyle name="40 % – Zvýraznění4 58" xfId="5131"/>
    <cellStyle name="40 % – Zvýraznění4 58 2" xfId="5132"/>
    <cellStyle name="40 % – Zvýraznění4 58 2 2" xfId="13174"/>
    <cellStyle name="40 % – Zvýraznění4 58 3" xfId="5133"/>
    <cellStyle name="40 % – Zvýraznění4 58 3 2" xfId="13175"/>
    <cellStyle name="40 % – Zvýraznění4 58 4" xfId="5134"/>
    <cellStyle name="40 % – Zvýraznění4 58 4 2" xfId="13176"/>
    <cellStyle name="40 % – Zvýraznění4 58 5" xfId="5135"/>
    <cellStyle name="40 % – Zvýraznění4 58 5 2" xfId="13177"/>
    <cellStyle name="40 % – Zvýraznění4 58 6" xfId="16129"/>
    <cellStyle name="40 % – Zvýraznění4 58 7" xfId="8594"/>
    <cellStyle name="40 % – Zvýraznění4 59" xfId="5136"/>
    <cellStyle name="40 % – Zvýraznění4 59 2" xfId="5137"/>
    <cellStyle name="40 % – Zvýraznění4 59 2 2" xfId="13178"/>
    <cellStyle name="40 % – Zvýraznění4 59 3" xfId="5138"/>
    <cellStyle name="40 % – Zvýraznění4 59 3 2" xfId="13179"/>
    <cellStyle name="40 % – Zvýraznění4 59 4" xfId="5139"/>
    <cellStyle name="40 % – Zvýraznění4 59 4 2" xfId="13180"/>
    <cellStyle name="40 % – Zvýraznění4 59 5" xfId="5140"/>
    <cellStyle name="40 % – Zvýraznění4 59 5 2" xfId="13181"/>
    <cellStyle name="40 % – Zvýraznění4 59 6" xfId="16130"/>
    <cellStyle name="40 % – Zvýraznění4 59 7" xfId="8595"/>
    <cellStyle name="40 % – Zvýraznění4 6" xfId="5141"/>
    <cellStyle name="40 % – Zvýraznění4 6 2" xfId="5142"/>
    <cellStyle name="40 % – Zvýraznění4 6 2 2" xfId="13182"/>
    <cellStyle name="40 % – Zvýraznění4 6 3" xfId="5143"/>
    <cellStyle name="40 % – Zvýraznění4 6 3 2" xfId="13183"/>
    <cellStyle name="40 % – Zvýraznění4 6 4" xfId="5144"/>
    <cellStyle name="40 % – Zvýraznění4 6 4 2" xfId="13184"/>
    <cellStyle name="40 % – Zvýraznění4 6 5" xfId="5145"/>
    <cellStyle name="40 % – Zvýraznění4 6 5 2" xfId="13185"/>
    <cellStyle name="40 % – Zvýraznění4 6 6" xfId="16131"/>
    <cellStyle name="40 % – Zvýraznění4 6 7" xfId="8596"/>
    <cellStyle name="40 % – Zvýraznění4 60" xfId="5146"/>
    <cellStyle name="40 % – Zvýraznění4 60 2" xfId="5147"/>
    <cellStyle name="40 % – Zvýraznění4 60 2 2" xfId="13186"/>
    <cellStyle name="40 % – Zvýraznění4 60 3" xfId="5148"/>
    <cellStyle name="40 % – Zvýraznění4 60 3 2" xfId="13187"/>
    <cellStyle name="40 % – Zvýraznění4 60 4" xfId="5149"/>
    <cellStyle name="40 % – Zvýraznění4 60 4 2" xfId="13188"/>
    <cellStyle name="40 % – Zvýraznění4 60 5" xfId="5150"/>
    <cellStyle name="40 % – Zvýraznění4 60 5 2" xfId="13189"/>
    <cellStyle name="40 % – Zvýraznění4 60 6" xfId="16132"/>
    <cellStyle name="40 % – Zvýraznění4 60 7" xfId="8597"/>
    <cellStyle name="40 % – Zvýraznění4 61" xfId="5151"/>
    <cellStyle name="40 % – Zvýraznění4 61 2" xfId="5152"/>
    <cellStyle name="40 % – Zvýraznění4 61 2 2" xfId="13190"/>
    <cellStyle name="40 % – Zvýraznění4 61 3" xfId="5153"/>
    <cellStyle name="40 % – Zvýraznění4 61 3 2" xfId="13191"/>
    <cellStyle name="40 % – Zvýraznění4 61 4" xfId="5154"/>
    <cellStyle name="40 % – Zvýraznění4 61 4 2" xfId="13192"/>
    <cellStyle name="40 % – Zvýraznění4 61 5" xfId="5155"/>
    <cellStyle name="40 % – Zvýraznění4 61 5 2" xfId="13193"/>
    <cellStyle name="40 % – Zvýraznění4 61 6" xfId="16133"/>
    <cellStyle name="40 % – Zvýraznění4 61 7" xfId="8598"/>
    <cellStyle name="40 % – Zvýraznění4 62" xfId="5156"/>
    <cellStyle name="40 % – Zvýraznění4 62 2" xfId="5157"/>
    <cellStyle name="40 % – Zvýraznění4 62 2 2" xfId="13194"/>
    <cellStyle name="40 % – Zvýraznění4 62 3" xfId="5158"/>
    <cellStyle name="40 % – Zvýraznění4 62 3 2" xfId="13195"/>
    <cellStyle name="40 % – Zvýraznění4 62 4" xfId="5159"/>
    <cellStyle name="40 % – Zvýraznění4 62 4 2" xfId="13196"/>
    <cellStyle name="40 % – Zvýraznění4 62 5" xfId="5160"/>
    <cellStyle name="40 % – Zvýraznění4 62 5 2" xfId="13197"/>
    <cellStyle name="40 % – Zvýraznění4 62 6" xfId="16134"/>
    <cellStyle name="40 % – Zvýraznění4 62 7" xfId="8599"/>
    <cellStyle name="40 % – Zvýraznění4 63" xfId="5161"/>
    <cellStyle name="40 % – Zvýraznění4 63 2" xfId="5162"/>
    <cellStyle name="40 % – Zvýraznění4 63 2 2" xfId="13198"/>
    <cellStyle name="40 % – Zvýraznění4 63 3" xfId="5163"/>
    <cellStyle name="40 % – Zvýraznění4 63 3 2" xfId="13199"/>
    <cellStyle name="40 % – Zvýraznění4 63 4" xfId="5164"/>
    <cellStyle name="40 % – Zvýraznění4 63 4 2" xfId="13200"/>
    <cellStyle name="40 % – Zvýraznění4 63 5" xfId="5165"/>
    <cellStyle name="40 % – Zvýraznění4 63 5 2" xfId="13201"/>
    <cellStyle name="40 % – Zvýraznění4 63 6" xfId="16135"/>
    <cellStyle name="40 % – Zvýraznění4 63 7" xfId="8600"/>
    <cellStyle name="40 % – Zvýraznění4 64" xfId="5166"/>
    <cellStyle name="40 % – Zvýraznění4 64 2" xfId="5167"/>
    <cellStyle name="40 % – Zvýraznění4 64 2 2" xfId="13202"/>
    <cellStyle name="40 % – Zvýraznění4 64 3" xfId="5168"/>
    <cellStyle name="40 % – Zvýraznění4 64 3 2" xfId="13203"/>
    <cellStyle name="40 % – Zvýraznění4 64 4" xfId="5169"/>
    <cellStyle name="40 % – Zvýraznění4 64 4 2" xfId="13204"/>
    <cellStyle name="40 % – Zvýraznění4 64 5" xfId="5170"/>
    <cellStyle name="40 % – Zvýraznění4 64 5 2" xfId="13205"/>
    <cellStyle name="40 % – Zvýraznění4 64 6" xfId="16136"/>
    <cellStyle name="40 % – Zvýraznění4 64 7" xfId="8601"/>
    <cellStyle name="40 % – Zvýraznění4 65" xfId="5171"/>
    <cellStyle name="40 % – Zvýraznění4 65 2" xfId="5172"/>
    <cellStyle name="40 % – Zvýraznění4 65 2 2" xfId="13206"/>
    <cellStyle name="40 % – Zvýraznění4 65 3" xfId="5173"/>
    <cellStyle name="40 % – Zvýraznění4 65 3 2" xfId="13207"/>
    <cellStyle name="40 % – Zvýraznění4 65 4" xfId="5174"/>
    <cellStyle name="40 % – Zvýraznění4 65 4 2" xfId="13208"/>
    <cellStyle name="40 % – Zvýraznění4 65 5" xfId="5175"/>
    <cellStyle name="40 % – Zvýraznění4 65 5 2" xfId="13209"/>
    <cellStyle name="40 % – Zvýraznění4 65 6" xfId="16137"/>
    <cellStyle name="40 % – Zvýraznění4 65 7" xfId="8602"/>
    <cellStyle name="40 % – Zvýraznění4 66" xfId="5176"/>
    <cellStyle name="40 % – Zvýraznění4 66 2" xfId="5177"/>
    <cellStyle name="40 % – Zvýraznění4 66 2 2" xfId="13210"/>
    <cellStyle name="40 % – Zvýraznění4 66 3" xfId="5178"/>
    <cellStyle name="40 % – Zvýraznění4 66 3 2" xfId="13211"/>
    <cellStyle name="40 % – Zvýraznění4 66 4" xfId="5179"/>
    <cellStyle name="40 % – Zvýraznění4 66 4 2" xfId="13212"/>
    <cellStyle name="40 % – Zvýraznění4 66 5" xfId="5180"/>
    <cellStyle name="40 % – Zvýraznění4 66 5 2" xfId="13213"/>
    <cellStyle name="40 % – Zvýraznění4 66 6" xfId="16138"/>
    <cellStyle name="40 % – Zvýraznění4 66 7" xfId="8603"/>
    <cellStyle name="40 % – Zvýraznění4 67" xfId="5181"/>
    <cellStyle name="40 % – Zvýraznění4 67 2" xfId="5182"/>
    <cellStyle name="40 % – Zvýraznění4 67 2 2" xfId="13214"/>
    <cellStyle name="40 % – Zvýraznění4 67 3" xfId="5183"/>
    <cellStyle name="40 % – Zvýraznění4 67 3 2" xfId="13215"/>
    <cellStyle name="40 % – Zvýraznění4 67 4" xfId="5184"/>
    <cellStyle name="40 % – Zvýraznění4 67 4 2" xfId="13216"/>
    <cellStyle name="40 % – Zvýraznění4 67 5" xfId="5185"/>
    <cellStyle name="40 % – Zvýraznění4 67 5 2" xfId="13217"/>
    <cellStyle name="40 % – Zvýraznění4 67 6" xfId="16139"/>
    <cellStyle name="40 % – Zvýraznění4 67 7" xfId="8604"/>
    <cellStyle name="40 % – Zvýraznění4 68" xfId="5186"/>
    <cellStyle name="40 % – Zvýraznění4 68 2" xfId="5187"/>
    <cellStyle name="40 % – Zvýraznění4 68 2 2" xfId="13218"/>
    <cellStyle name="40 % – Zvýraznění4 68 3" xfId="5188"/>
    <cellStyle name="40 % – Zvýraznění4 68 3 2" xfId="13219"/>
    <cellStyle name="40 % – Zvýraznění4 68 4" xfId="5189"/>
    <cellStyle name="40 % – Zvýraznění4 68 4 2" xfId="13220"/>
    <cellStyle name="40 % – Zvýraznění4 68 5" xfId="5190"/>
    <cellStyle name="40 % – Zvýraznění4 68 5 2" xfId="13221"/>
    <cellStyle name="40 % – Zvýraznění4 68 6" xfId="16140"/>
    <cellStyle name="40 % – Zvýraznění4 68 7" xfId="8605"/>
    <cellStyle name="40 % – Zvýraznění4 69" xfId="5191"/>
    <cellStyle name="40 % – Zvýraznění4 69 2" xfId="5192"/>
    <cellStyle name="40 % – Zvýraznění4 69 2 2" xfId="13222"/>
    <cellStyle name="40 % – Zvýraznění4 69 3" xfId="5193"/>
    <cellStyle name="40 % – Zvýraznění4 69 3 2" xfId="13223"/>
    <cellStyle name="40 % – Zvýraznění4 69 4" xfId="5194"/>
    <cellStyle name="40 % – Zvýraznění4 69 4 2" xfId="13224"/>
    <cellStyle name="40 % – Zvýraznění4 69 5" xfId="5195"/>
    <cellStyle name="40 % – Zvýraznění4 69 5 2" xfId="13225"/>
    <cellStyle name="40 % – Zvýraznění4 69 6" xfId="16141"/>
    <cellStyle name="40 % – Zvýraznění4 69 7" xfId="8606"/>
    <cellStyle name="40 % – Zvýraznění4 7" xfId="5196"/>
    <cellStyle name="40 % – Zvýraznění4 7 2" xfId="5197"/>
    <cellStyle name="40 % – Zvýraznění4 7 2 2" xfId="13226"/>
    <cellStyle name="40 % – Zvýraznění4 7 3" xfId="5198"/>
    <cellStyle name="40 % – Zvýraznění4 7 3 2" xfId="13227"/>
    <cellStyle name="40 % – Zvýraznění4 7 4" xfId="5199"/>
    <cellStyle name="40 % – Zvýraznění4 7 4 2" xfId="13228"/>
    <cellStyle name="40 % – Zvýraznění4 7 5" xfId="5200"/>
    <cellStyle name="40 % – Zvýraznění4 7 5 2" xfId="13229"/>
    <cellStyle name="40 % – Zvýraznění4 7 6" xfId="16142"/>
    <cellStyle name="40 % – Zvýraznění4 7 7" xfId="8607"/>
    <cellStyle name="40 % – Zvýraznění4 70" xfId="5201"/>
    <cellStyle name="40 % – Zvýraznění4 70 2" xfId="5202"/>
    <cellStyle name="40 % – Zvýraznění4 70 2 2" xfId="13230"/>
    <cellStyle name="40 % – Zvýraznění4 70 3" xfId="5203"/>
    <cellStyle name="40 % – Zvýraznění4 70 3 2" xfId="13231"/>
    <cellStyle name="40 % – Zvýraznění4 70 4" xfId="5204"/>
    <cellStyle name="40 % – Zvýraznění4 70 4 2" xfId="13232"/>
    <cellStyle name="40 % – Zvýraznění4 70 5" xfId="5205"/>
    <cellStyle name="40 % – Zvýraznění4 70 5 2" xfId="13233"/>
    <cellStyle name="40 % – Zvýraznění4 70 6" xfId="16143"/>
    <cellStyle name="40 % – Zvýraznění4 70 7" xfId="8608"/>
    <cellStyle name="40 % – Zvýraznění4 71" xfId="5206"/>
    <cellStyle name="40 % – Zvýraznění4 71 2" xfId="5207"/>
    <cellStyle name="40 % – Zvýraznění4 71 2 2" xfId="13234"/>
    <cellStyle name="40 % – Zvýraznění4 71 3" xfId="5208"/>
    <cellStyle name="40 % – Zvýraznění4 71 3 2" xfId="13235"/>
    <cellStyle name="40 % – Zvýraznění4 71 4" xfId="5209"/>
    <cellStyle name="40 % – Zvýraznění4 71 4 2" xfId="13236"/>
    <cellStyle name="40 % – Zvýraznění4 71 5" xfId="5210"/>
    <cellStyle name="40 % – Zvýraznění4 71 5 2" xfId="13237"/>
    <cellStyle name="40 % – Zvýraznění4 71 6" xfId="16144"/>
    <cellStyle name="40 % – Zvýraznění4 71 7" xfId="8609"/>
    <cellStyle name="40 % – Zvýraznění4 72" xfId="5211"/>
    <cellStyle name="40 % – Zvýraznění4 72 2" xfId="5212"/>
    <cellStyle name="40 % – Zvýraznění4 72 2 2" xfId="13238"/>
    <cellStyle name="40 % – Zvýraznění4 72 3" xfId="5213"/>
    <cellStyle name="40 % – Zvýraznění4 72 3 2" xfId="13239"/>
    <cellStyle name="40 % – Zvýraznění4 72 4" xfId="5214"/>
    <cellStyle name="40 % – Zvýraznění4 72 4 2" xfId="13240"/>
    <cellStyle name="40 % – Zvýraznění4 72 5" xfId="5215"/>
    <cellStyle name="40 % – Zvýraznění4 72 5 2" xfId="13241"/>
    <cellStyle name="40 % – Zvýraznění4 72 6" xfId="16145"/>
    <cellStyle name="40 % – Zvýraznění4 72 7" xfId="8610"/>
    <cellStyle name="40 % – Zvýraznění4 73" xfId="5216"/>
    <cellStyle name="40 % – Zvýraznění4 73 2" xfId="5217"/>
    <cellStyle name="40 % – Zvýraznění4 73 2 2" xfId="13242"/>
    <cellStyle name="40 % – Zvýraznění4 73 3" xfId="5218"/>
    <cellStyle name="40 % – Zvýraznění4 73 3 2" xfId="13243"/>
    <cellStyle name="40 % – Zvýraznění4 73 4" xfId="5219"/>
    <cellStyle name="40 % – Zvýraznění4 73 4 2" xfId="13244"/>
    <cellStyle name="40 % – Zvýraznění4 73 5" xfId="5220"/>
    <cellStyle name="40 % – Zvýraznění4 73 5 2" xfId="13245"/>
    <cellStyle name="40 % – Zvýraznění4 73 6" xfId="16146"/>
    <cellStyle name="40 % – Zvýraznění4 73 7" xfId="8611"/>
    <cellStyle name="40 % – Zvýraznění4 74" xfId="5221"/>
    <cellStyle name="40 % – Zvýraznění4 74 2" xfId="5222"/>
    <cellStyle name="40 % – Zvýraznění4 74 2 2" xfId="13246"/>
    <cellStyle name="40 % – Zvýraznění4 74 3" xfId="5223"/>
    <cellStyle name="40 % – Zvýraznění4 74 3 2" xfId="13247"/>
    <cellStyle name="40 % – Zvýraznění4 74 4" xfId="5224"/>
    <cellStyle name="40 % – Zvýraznění4 74 4 2" xfId="13248"/>
    <cellStyle name="40 % – Zvýraznění4 74 5" xfId="5225"/>
    <cellStyle name="40 % – Zvýraznění4 74 5 2" xfId="13249"/>
    <cellStyle name="40 % – Zvýraznění4 74 6" xfId="16147"/>
    <cellStyle name="40 % – Zvýraznění4 74 7" xfId="8612"/>
    <cellStyle name="40 % – Zvýraznění4 75" xfId="5226"/>
    <cellStyle name="40 % – Zvýraznění4 75 2" xfId="5227"/>
    <cellStyle name="40 % – Zvýraznění4 75 2 2" xfId="13250"/>
    <cellStyle name="40 % – Zvýraznění4 75 3" xfId="5228"/>
    <cellStyle name="40 % – Zvýraznění4 75 3 2" xfId="13251"/>
    <cellStyle name="40 % – Zvýraznění4 75 4" xfId="5229"/>
    <cellStyle name="40 % – Zvýraznění4 75 4 2" xfId="13252"/>
    <cellStyle name="40 % – Zvýraznění4 75 5" xfId="5230"/>
    <cellStyle name="40 % – Zvýraznění4 75 5 2" xfId="13253"/>
    <cellStyle name="40 % – Zvýraznění4 75 6" xfId="16148"/>
    <cellStyle name="40 % – Zvýraznění4 75 7" xfId="8613"/>
    <cellStyle name="40 % – Zvýraznění4 76" xfId="5231"/>
    <cellStyle name="40 % – Zvýraznění4 76 2" xfId="5232"/>
    <cellStyle name="40 % – Zvýraznění4 76 2 2" xfId="13254"/>
    <cellStyle name="40 % – Zvýraznění4 76 3" xfId="5233"/>
    <cellStyle name="40 % – Zvýraznění4 76 3 2" xfId="13255"/>
    <cellStyle name="40 % – Zvýraznění4 76 4" xfId="5234"/>
    <cellStyle name="40 % – Zvýraznění4 76 4 2" xfId="13256"/>
    <cellStyle name="40 % – Zvýraznění4 76 5" xfId="5235"/>
    <cellStyle name="40 % – Zvýraznění4 76 5 2" xfId="13257"/>
    <cellStyle name="40 % – Zvýraznění4 76 6" xfId="16149"/>
    <cellStyle name="40 % – Zvýraznění4 76 7" xfId="8614"/>
    <cellStyle name="40 % – Zvýraznění4 77" xfId="5236"/>
    <cellStyle name="40 % – Zvýraznění4 77 2" xfId="5237"/>
    <cellStyle name="40 % – Zvýraznění4 77 2 2" xfId="13258"/>
    <cellStyle name="40 % – Zvýraznění4 77 3" xfId="5238"/>
    <cellStyle name="40 % – Zvýraznění4 77 3 2" xfId="13259"/>
    <cellStyle name="40 % – Zvýraznění4 77 4" xfId="5239"/>
    <cellStyle name="40 % – Zvýraznění4 77 4 2" xfId="13260"/>
    <cellStyle name="40 % – Zvýraznění4 77 5" xfId="5240"/>
    <cellStyle name="40 % – Zvýraznění4 77 5 2" xfId="13261"/>
    <cellStyle name="40 % – Zvýraznění4 77 6" xfId="16150"/>
    <cellStyle name="40 % – Zvýraznění4 77 7" xfId="8615"/>
    <cellStyle name="40 % – Zvýraznění4 78" xfId="5241"/>
    <cellStyle name="40 % – Zvýraznění4 78 2" xfId="5242"/>
    <cellStyle name="40 % – Zvýraznění4 78 2 2" xfId="13262"/>
    <cellStyle name="40 % – Zvýraznění4 78 3" xfId="5243"/>
    <cellStyle name="40 % – Zvýraznění4 78 3 2" xfId="13263"/>
    <cellStyle name="40 % – Zvýraznění4 78 4" xfId="5244"/>
    <cellStyle name="40 % – Zvýraznění4 78 4 2" xfId="13264"/>
    <cellStyle name="40 % – Zvýraznění4 78 5" xfId="5245"/>
    <cellStyle name="40 % – Zvýraznění4 78 5 2" xfId="13265"/>
    <cellStyle name="40 % – Zvýraznění4 78 6" xfId="16151"/>
    <cellStyle name="40 % – Zvýraznění4 78 7" xfId="8616"/>
    <cellStyle name="40 % – Zvýraznění4 79" xfId="5246"/>
    <cellStyle name="40 % – Zvýraznění4 79 2" xfId="5247"/>
    <cellStyle name="40 % – Zvýraznění4 79 2 2" xfId="13266"/>
    <cellStyle name="40 % – Zvýraznění4 79 3" xfId="5248"/>
    <cellStyle name="40 % – Zvýraznění4 79 3 2" xfId="13267"/>
    <cellStyle name="40 % – Zvýraznění4 79 4" xfId="5249"/>
    <cellStyle name="40 % – Zvýraznění4 79 4 2" xfId="13268"/>
    <cellStyle name="40 % – Zvýraznění4 79 5" xfId="5250"/>
    <cellStyle name="40 % – Zvýraznění4 79 5 2" xfId="13269"/>
    <cellStyle name="40 % – Zvýraznění4 79 6" xfId="16152"/>
    <cellStyle name="40 % – Zvýraznění4 79 7" xfId="8617"/>
    <cellStyle name="40 % – Zvýraznění4 8" xfId="5251"/>
    <cellStyle name="40 % – Zvýraznění4 8 2" xfId="5252"/>
    <cellStyle name="40 % – Zvýraznění4 8 2 2" xfId="13270"/>
    <cellStyle name="40 % – Zvýraznění4 8 3" xfId="5253"/>
    <cellStyle name="40 % – Zvýraznění4 8 3 2" xfId="13271"/>
    <cellStyle name="40 % – Zvýraznění4 8 4" xfId="5254"/>
    <cellStyle name="40 % – Zvýraznění4 8 4 2" xfId="13272"/>
    <cellStyle name="40 % – Zvýraznění4 8 5" xfId="5255"/>
    <cellStyle name="40 % – Zvýraznění4 8 5 2" xfId="13273"/>
    <cellStyle name="40 % – Zvýraznění4 8 6" xfId="16153"/>
    <cellStyle name="40 % – Zvýraznění4 8 7" xfId="8618"/>
    <cellStyle name="40 % – Zvýraznění4 80" xfId="5256"/>
    <cellStyle name="40 % – Zvýraznění4 80 2" xfId="5257"/>
    <cellStyle name="40 % – Zvýraznění4 80 2 2" xfId="13274"/>
    <cellStyle name="40 % – Zvýraznění4 80 3" xfId="5258"/>
    <cellStyle name="40 % – Zvýraznění4 80 3 2" xfId="13275"/>
    <cellStyle name="40 % – Zvýraznění4 80 4" xfId="5259"/>
    <cellStyle name="40 % – Zvýraznění4 80 4 2" xfId="13276"/>
    <cellStyle name="40 % – Zvýraznění4 80 5" xfId="5260"/>
    <cellStyle name="40 % – Zvýraznění4 80 5 2" xfId="13277"/>
    <cellStyle name="40 % – Zvýraznění4 80 6" xfId="16154"/>
    <cellStyle name="40 % – Zvýraznění4 80 7" xfId="8619"/>
    <cellStyle name="40 % – Zvýraznění4 81" xfId="5261"/>
    <cellStyle name="40 % – Zvýraznění4 81 2" xfId="5262"/>
    <cellStyle name="40 % – Zvýraznění4 81 2 2" xfId="13278"/>
    <cellStyle name="40 % – Zvýraznění4 81 3" xfId="5263"/>
    <cellStyle name="40 % – Zvýraznění4 81 3 2" xfId="13279"/>
    <cellStyle name="40 % – Zvýraznění4 81 4" xfId="5264"/>
    <cellStyle name="40 % – Zvýraznění4 81 4 2" xfId="13280"/>
    <cellStyle name="40 % – Zvýraznění4 81 5" xfId="5265"/>
    <cellStyle name="40 % – Zvýraznění4 81 5 2" xfId="13281"/>
    <cellStyle name="40 % – Zvýraznění4 81 6" xfId="16155"/>
    <cellStyle name="40 % – Zvýraznění4 81 7" xfId="8620"/>
    <cellStyle name="40 % – Zvýraznění4 82" xfId="5266"/>
    <cellStyle name="40 % – Zvýraznění4 82 2" xfId="5267"/>
    <cellStyle name="40 % – Zvýraznění4 82 2 2" xfId="13282"/>
    <cellStyle name="40 % – Zvýraznění4 82 3" xfId="5268"/>
    <cellStyle name="40 % – Zvýraznění4 82 3 2" xfId="13283"/>
    <cellStyle name="40 % – Zvýraznění4 82 4" xfId="5269"/>
    <cellStyle name="40 % – Zvýraznění4 82 4 2" xfId="13284"/>
    <cellStyle name="40 % – Zvýraznění4 82 5" xfId="5270"/>
    <cellStyle name="40 % – Zvýraznění4 82 5 2" xfId="13285"/>
    <cellStyle name="40 % – Zvýraznění4 82 6" xfId="16156"/>
    <cellStyle name="40 % – Zvýraznění4 82 7" xfId="8621"/>
    <cellStyle name="40 % – Zvýraznění4 83" xfId="5271"/>
    <cellStyle name="40 % – Zvýraznění4 83 2" xfId="5272"/>
    <cellStyle name="40 % – Zvýraznění4 83 2 2" xfId="13286"/>
    <cellStyle name="40 % – Zvýraznění4 83 3" xfId="5273"/>
    <cellStyle name="40 % – Zvýraznění4 83 3 2" xfId="13287"/>
    <cellStyle name="40 % – Zvýraznění4 83 4" xfId="5274"/>
    <cellStyle name="40 % – Zvýraznění4 83 4 2" xfId="13288"/>
    <cellStyle name="40 % – Zvýraznění4 83 5" xfId="5275"/>
    <cellStyle name="40 % – Zvýraznění4 83 5 2" xfId="13289"/>
    <cellStyle name="40 % – Zvýraznění4 83 6" xfId="16157"/>
    <cellStyle name="40 % – Zvýraznění4 83 7" xfId="8622"/>
    <cellStyle name="40 % – Zvýraznění4 84" xfId="5276"/>
    <cellStyle name="40 % – Zvýraznění4 84 2" xfId="5277"/>
    <cellStyle name="40 % – Zvýraznění4 84 2 2" xfId="13290"/>
    <cellStyle name="40 % – Zvýraznění4 84 3" xfId="5278"/>
    <cellStyle name="40 % – Zvýraznění4 84 3 2" xfId="13291"/>
    <cellStyle name="40 % – Zvýraznění4 84 4" xfId="5279"/>
    <cellStyle name="40 % – Zvýraznění4 84 4 2" xfId="13292"/>
    <cellStyle name="40 % – Zvýraznění4 84 5" xfId="5280"/>
    <cellStyle name="40 % – Zvýraznění4 84 5 2" xfId="13293"/>
    <cellStyle name="40 % – Zvýraznění4 84 6" xfId="16158"/>
    <cellStyle name="40 % – Zvýraznění4 84 7" xfId="8623"/>
    <cellStyle name="40 % – Zvýraznění4 85" xfId="5281"/>
    <cellStyle name="40 % – Zvýraznění4 85 2" xfId="5282"/>
    <cellStyle name="40 % – Zvýraznění4 85 2 2" xfId="13294"/>
    <cellStyle name="40 % – Zvýraznění4 85 3" xfId="5283"/>
    <cellStyle name="40 % – Zvýraznění4 85 3 2" xfId="13295"/>
    <cellStyle name="40 % – Zvýraznění4 85 4" xfId="5284"/>
    <cellStyle name="40 % – Zvýraznění4 85 4 2" xfId="13296"/>
    <cellStyle name="40 % – Zvýraznění4 85 5" xfId="5285"/>
    <cellStyle name="40 % – Zvýraznění4 85 5 2" xfId="13297"/>
    <cellStyle name="40 % – Zvýraznění4 85 6" xfId="16159"/>
    <cellStyle name="40 % – Zvýraznění4 85 7" xfId="8624"/>
    <cellStyle name="40 % – Zvýraznění4 86" xfId="5286"/>
    <cellStyle name="40 % – Zvýraznění4 86 2" xfId="5287"/>
    <cellStyle name="40 % – Zvýraznění4 86 2 2" xfId="13298"/>
    <cellStyle name="40 % – Zvýraznění4 86 3" xfId="5288"/>
    <cellStyle name="40 % – Zvýraznění4 86 3 2" xfId="13299"/>
    <cellStyle name="40 % – Zvýraznění4 86 4" xfId="5289"/>
    <cellStyle name="40 % – Zvýraznění4 86 4 2" xfId="13300"/>
    <cellStyle name="40 % – Zvýraznění4 86 5" xfId="5290"/>
    <cellStyle name="40 % – Zvýraznění4 86 5 2" xfId="13301"/>
    <cellStyle name="40 % – Zvýraznění4 86 6" xfId="16160"/>
    <cellStyle name="40 % – Zvýraznění4 86 7" xfId="8625"/>
    <cellStyle name="40 % – Zvýraznění4 87" xfId="5291"/>
    <cellStyle name="40 % – Zvýraznění4 87 2" xfId="5292"/>
    <cellStyle name="40 % – Zvýraznění4 87 2 2" xfId="13302"/>
    <cellStyle name="40 % – Zvýraznění4 87 3" xfId="5293"/>
    <cellStyle name="40 % – Zvýraznění4 87 3 2" xfId="13303"/>
    <cellStyle name="40 % – Zvýraznění4 87 4" xfId="5294"/>
    <cellStyle name="40 % – Zvýraznění4 87 4 2" xfId="13304"/>
    <cellStyle name="40 % – Zvýraznění4 87 5" xfId="5295"/>
    <cellStyle name="40 % – Zvýraznění4 87 5 2" xfId="13305"/>
    <cellStyle name="40 % – Zvýraznění4 87 6" xfId="16161"/>
    <cellStyle name="40 % – Zvýraznění4 87 7" xfId="8626"/>
    <cellStyle name="40 % – Zvýraznění4 88" xfId="5296"/>
    <cellStyle name="40 % – Zvýraznění4 88 2" xfId="5297"/>
    <cellStyle name="40 % – Zvýraznění4 88 2 2" xfId="13306"/>
    <cellStyle name="40 % – Zvýraznění4 88 3" xfId="5298"/>
    <cellStyle name="40 % – Zvýraznění4 88 3 2" xfId="13307"/>
    <cellStyle name="40 % – Zvýraznění4 88 4" xfId="5299"/>
    <cellStyle name="40 % – Zvýraznění4 88 4 2" xfId="13308"/>
    <cellStyle name="40 % – Zvýraznění4 88 5" xfId="5300"/>
    <cellStyle name="40 % – Zvýraznění4 88 5 2" xfId="13309"/>
    <cellStyle name="40 % – Zvýraznění4 88 6" xfId="16162"/>
    <cellStyle name="40 % – Zvýraznění4 88 7" xfId="8627"/>
    <cellStyle name="40 % – Zvýraznění4 89" xfId="5301"/>
    <cellStyle name="40 % – Zvýraznění4 89 2" xfId="5302"/>
    <cellStyle name="40 % – Zvýraznění4 89 2 2" xfId="13310"/>
    <cellStyle name="40 % – Zvýraznění4 89 3" xfId="5303"/>
    <cellStyle name="40 % – Zvýraznění4 89 3 2" xfId="13311"/>
    <cellStyle name="40 % – Zvýraznění4 89 4" xfId="5304"/>
    <cellStyle name="40 % – Zvýraznění4 89 4 2" xfId="13312"/>
    <cellStyle name="40 % – Zvýraznění4 89 5" xfId="5305"/>
    <cellStyle name="40 % – Zvýraznění4 89 5 2" xfId="13313"/>
    <cellStyle name="40 % – Zvýraznění4 89 6" xfId="16163"/>
    <cellStyle name="40 % – Zvýraznění4 89 7" xfId="8628"/>
    <cellStyle name="40 % – Zvýraznění4 9" xfId="5306"/>
    <cellStyle name="40 % – Zvýraznění4 9 2" xfId="5307"/>
    <cellStyle name="40 % – Zvýraznění4 9 2 2" xfId="13314"/>
    <cellStyle name="40 % – Zvýraznění4 9 3" xfId="5308"/>
    <cellStyle name="40 % – Zvýraznění4 9 3 2" xfId="13315"/>
    <cellStyle name="40 % – Zvýraznění4 9 4" xfId="5309"/>
    <cellStyle name="40 % – Zvýraznění4 9 4 2" xfId="13316"/>
    <cellStyle name="40 % – Zvýraznění4 9 5" xfId="5310"/>
    <cellStyle name="40 % – Zvýraznění4 9 5 2" xfId="13317"/>
    <cellStyle name="40 % – Zvýraznění4 9 6" xfId="16164"/>
    <cellStyle name="40 % – Zvýraznění4 9 7" xfId="8629"/>
    <cellStyle name="40 % – Zvýraznění4 90" xfId="5311"/>
    <cellStyle name="40 % – Zvýraznění4 90 2" xfId="5312"/>
    <cellStyle name="40 % – Zvýraznění4 90 2 2" xfId="13318"/>
    <cellStyle name="40 % – Zvýraznění4 90 3" xfId="5313"/>
    <cellStyle name="40 % – Zvýraznění4 90 3 2" xfId="13319"/>
    <cellStyle name="40 % – Zvýraznění4 90 4" xfId="5314"/>
    <cellStyle name="40 % – Zvýraznění4 90 4 2" xfId="13320"/>
    <cellStyle name="40 % – Zvýraznění4 90 5" xfId="5315"/>
    <cellStyle name="40 % – Zvýraznění4 90 5 2" xfId="13321"/>
    <cellStyle name="40 % – Zvýraznění4 90 6" xfId="16165"/>
    <cellStyle name="40 % – Zvýraznění4 90 7" xfId="8630"/>
    <cellStyle name="40 % – Zvýraznění4 91" xfId="5316"/>
    <cellStyle name="40 % – Zvýraznění4 91 2" xfId="5317"/>
    <cellStyle name="40 % – Zvýraznění4 91 2 2" xfId="13322"/>
    <cellStyle name="40 % – Zvýraznění4 91 3" xfId="5318"/>
    <cellStyle name="40 % – Zvýraznění4 91 3 2" xfId="13323"/>
    <cellStyle name="40 % – Zvýraznění4 91 4" xfId="5319"/>
    <cellStyle name="40 % – Zvýraznění4 91 4 2" xfId="13324"/>
    <cellStyle name="40 % – Zvýraznění4 91 5" xfId="5320"/>
    <cellStyle name="40 % – Zvýraznění4 91 5 2" xfId="13325"/>
    <cellStyle name="40 % – Zvýraznění4 91 6" xfId="16166"/>
    <cellStyle name="40 % – Zvýraznění4 91 7" xfId="8631"/>
    <cellStyle name="40 % – Zvýraznění4 92" xfId="5321"/>
    <cellStyle name="40 % – Zvýraznění4 92 2" xfId="5322"/>
    <cellStyle name="40 % – Zvýraznění4 92 2 2" xfId="13326"/>
    <cellStyle name="40 % – Zvýraznění4 92 3" xfId="5323"/>
    <cellStyle name="40 % – Zvýraznění4 92 3 2" xfId="13327"/>
    <cellStyle name="40 % – Zvýraznění4 92 4" xfId="5324"/>
    <cellStyle name="40 % – Zvýraznění4 92 4 2" xfId="13328"/>
    <cellStyle name="40 % – Zvýraznění4 92 5" xfId="5325"/>
    <cellStyle name="40 % – Zvýraznění4 92 5 2" xfId="13329"/>
    <cellStyle name="40 % – Zvýraznění4 92 6" xfId="16167"/>
    <cellStyle name="40 % – Zvýraznění4 92 7" xfId="8632"/>
    <cellStyle name="40 % – Zvýraznění4 93" xfId="5326"/>
    <cellStyle name="40 % – Zvýraznění4 93 2" xfId="5327"/>
    <cellStyle name="40 % – Zvýraznění4 93 2 2" xfId="13330"/>
    <cellStyle name="40 % – Zvýraznění4 93 3" xfId="5328"/>
    <cellStyle name="40 % – Zvýraznění4 93 3 2" xfId="13331"/>
    <cellStyle name="40 % – Zvýraznění4 93 4" xfId="5329"/>
    <cellStyle name="40 % – Zvýraznění4 93 4 2" xfId="13332"/>
    <cellStyle name="40 % – Zvýraznění4 93 5" xfId="5330"/>
    <cellStyle name="40 % – Zvýraznění4 93 5 2" xfId="13333"/>
    <cellStyle name="40 % – Zvýraznění4 93 6" xfId="16168"/>
    <cellStyle name="40 % – Zvýraznění4 93 7" xfId="8633"/>
    <cellStyle name="40 % – Zvýraznění4 94" xfId="5331"/>
    <cellStyle name="40 % – Zvýraznění4 94 2" xfId="5332"/>
    <cellStyle name="40 % – Zvýraznění4 94 2 2" xfId="13334"/>
    <cellStyle name="40 % – Zvýraznění4 94 3" xfId="5333"/>
    <cellStyle name="40 % – Zvýraznění4 94 3 2" xfId="13335"/>
    <cellStyle name="40 % – Zvýraznění4 94 4" xfId="5334"/>
    <cellStyle name="40 % – Zvýraznění4 94 4 2" xfId="13336"/>
    <cellStyle name="40 % – Zvýraznění4 94 5" xfId="5335"/>
    <cellStyle name="40 % – Zvýraznění4 94 5 2" xfId="13337"/>
    <cellStyle name="40 % – Zvýraznění4 94 6" xfId="16169"/>
    <cellStyle name="40 % – Zvýraznění4 94 7" xfId="8634"/>
    <cellStyle name="40 % – Zvýraznění4 95" xfId="5336"/>
    <cellStyle name="40 % – Zvýraznění4 95 2" xfId="5337"/>
    <cellStyle name="40 % – Zvýraznění4 95 2 2" xfId="13338"/>
    <cellStyle name="40 % – Zvýraznění4 95 3" xfId="5338"/>
    <cellStyle name="40 % – Zvýraznění4 95 3 2" xfId="13339"/>
    <cellStyle name="40 % – Zvýraznění4 95 4" xfId="5339"/>
    <cellStyle name="40 % – Zvýraznění4 95 4 2" xfId="13340"/>
    <cellStyle name="40 % – Zvýraznění4 95 5" xfId="5340"/>
    <cellStyle name="40 % – Zvýraznění4 95 5 2" xfId="13341"/>
    <cellStyle name="40 % – Zvýraznění4 95 6" xfId="16170"/>
    <cellStyle name="40 % – Zvýraznění4 95 7" xfId="8635"/>
    <cellStyle name="40 % – Zvýraznění4 96" xfId="5341"/>
    <cellStyle name="40 % – Zvýraznění4 96 2" xfId="5342"/>
    <cellStyle name="40 % – Zvýraznění4 96 2 2" xfId="13342"/>
    <cellStyle name="40 % – Zvýraznění4 96 3" xfId="5343"/>
    <cellStyle name="40 % – Zvýraznění4 96 3 2" xfId="13343"/>
    <cellStyle name="40 % – Zvýraznění4 96 4" xfId="5344"/>
    <cellStyle name="40 % – Zvýraznění4 96 4 2" xfId="13344"/>
    <cellStyle name="40 % – Zvýraznění4 96 5" xfId="5345"/>
    <cellStyle name="40 % – Zvýraznění4 96 5 2" xfId="13345"/>
    <cellStyle name="40 % – Zvýraznění4 96 6" xfId="16171"/>
    <cellStyle name="40 % – Zvýraznění4 96 7" xfId="8636"/>
    <cellStyle name="40 % – Zvýraznění4 97" xfId="5346"/>
    <cellStyle name="40 % – Zvýraznění4 97 2" xfId="5347"/>
    <cellStyle name="40 % – Zvýraznění4 97 2 2" xfId="13346"/>
    <cellStyle name="40 % – Zvýraznění4 97 3" xfId="5348"/>
    <cellStyle name="40 % – Zvýraznění4 97 3 2" xfId="13347"/>
    <cellStyle name="40 % – Zvýraznění4 97 4" xfId="5349"/>
    <cellStyle name="40 % – Zvýraznění4 97 4 2" xfId="13348"/>
    <cellStyle name="40 % – Zvýraznění4 97 5" xfId="5350"/>
    <cellStyle name="40 % – Zvýraznění4 97 5 2" xfId="13349"/>
    <cellStyle name="40 % – Zvýraznění4 97 6" xfId="16172"/>
    <cellStyle name="40 % – Zvýraznění4 97 7" xfId="8637"/>
    <cellStyle name="40 % – Zvýraznění4 98" xfId="5351"/>
    <cellStyle name="40 % – Zvýraznění4 98 2" xfId="5352"/>
    <cellStyle name="40 % – Zvýraznění4 98 2 2" xfId="13350"/>
    <cellStyle name="40 % – Zvýraznění4 98 3" xfId="5353"/>
    <cellStyle name="40 % – Zvýraznění4 98 3 2" xfId="13351"/>
    <cellStyle name="40 % – Zvýraznění4 98 4" xfId="5354"/>
    <cellStyle name="40 % – Zvýraznění4 98 4 2" xfId="13352"/>
    <cellStyle name="40 % – Zvýraznění4 98 5" xfId="5355"/>
    <cellStyle name="40 % – Zvýraznění4 98 5 2" xfId="13353"/>
    <cellStyle name="40 % – Zvýraznění4 98 6" xfId="16173"/>
    <cellStyle name="40 % – Zvýraznění4 98 7" xfId="8638"/>
    <cellStyle name="40 % – Zvýraznění4 99" xfId="5356"/>
    <cellStyle name="40 % – Zvýraznění4 99 2" xfId="5357"/>
    <cellStyle name="40 % – Zvýraznění4 99 2 2" xfId="13354"/>
    <cellStyle name="40 % – Zvýraznění4 99 3" xfId="5358"/>
    <cellStyle name="40 % – Zvýraznění4 99 3 2" xfId="13355"/>
    <cellStyle name="40 % – Zvýraznění4 99 4" xfId="5359"/>
    <cellStyle name="40 % – Zvýraznění4 99 4 2" xfId="13356"/>
    <cellStyle name="40 % – Zvýraznění4 99 5" xfId="5360"/>
    <cellStyle name="40 % – Zvýraznění4 99 5 2" xfId="13357"/>
    <cellStyle name="40 % – Zvýraznění4 99 6" xfId="16174"/>
    <cellStyle name="40 % – Zvýraznění4 99 7" xfId="8639"/>
    <cellStyle name="40 % – Zvýraznění5 10" xfId="5361"/>
    <cellStyle name="40 % – Zvýraznění5 10 2" xfId="5362"/>
    <cellStyle name="40 % – Zvýraznění5 10 2 2" xfId="13358"/>
    <cellStyle name="40 % – Zvýraznění5 10 3" xfId="5363"/>
    <cellStyle name="40 % – Zvýraznění5 10 3 2" xfId="13359"/>
    <cellStyle name="40 % – Zvýraznění5 10 4" xfId="5364"/>
    <cellStyle name="40 % – Zvýraznění5 10 4 2" xfId="13360"/>
    <cellStyle name="40 % – Zvýraznění5 10 5" xfId="5365"/>
    <cellStyle name="40 % – Zvýraznění5 10 5 2" xfId="13361"/>
    <cellStyle name="40 % – Zvýraznění5 10 6" xfId="16175"/>
    <cellStyle name="40 % – Zvýraznění5 10 7" xfId="8640"/>
    <cellStyle name="40 % – Zvýraznění5 100" xfId="5366"/>
    <cellStyle name="40 % – Zvýraznění5 100 2" xfId="5367"/>
    <cellStyle name="40 % – Zvýraznění5 100 2 2" xfId="13362"/>
    <cellStyle name="40 % – Zvýraznění5 100 3" xfId="5368"/>
    <cellStyle name="40 % – Zvýraznění5 100 3 2" xfId="13363"/>
    <cellStyle name="40 % – Zvýraznění5 100 4" xfId="5369"/>
    <cellStyle name="40 % – Zvýraznění5 100 4 2" xfId="13364"/>
    <cellStyle name="40 % – Zvýraznění5 100 5" xfId="5370"/>
    <cellStyle name="40 % – Zvýraznění5 100 5 2" xfId="13365"/>
    <cellStyle name="40 % – Zvýraznění5 100 6" xfId="16176"/>
    <cellStyle name="40 % – Zvýraznění5 100 7" xfId="8641"/>
    <cellStyle name="40 % – Zvýraznění5 101" xfId="5371"/>
    <cellStyle name="40 % – Zvýraznění5 101 2" xfId="5372"/>
    <cellStyle name="40 % – Zvýraznění5 101 2 2" xfId="13366"/>
    <cellStyle name="40 % – Zvýraznění5 101 3" xfId="5373"/>
    <cellStyle name="40 % – Zvýraznění5 101 3 2" xfId="13367"/>
    <cellStyle name="40 % – Zvýraznění5 101 4" xfId="5374"/>
    <cellStyle name="40 % – Zvýraznění5 101 4 2" xfId="13368"/>
    <cellStyle name="40 % – Zvýraznění5 101 5" xfId="5375"/>
    <cellStyle name="40 % – Zvýraznění5 101 5 2" xfId="13369"/>
    <cellStyle name="40 % – Zvýraznění5 101 6" xfId="16177"/>
    <cellStyle name="40 % – Zvýraznění5 101 7" xfId="8642"/>
    <cellStyle name="40 % – Zvýraznění5 102" xfId="5376"/>
    <cellStyle name="40 % – Zvýraznění5 102 2" xfId="5377"/>
    <cellStyle name="40 % – Zvýraznění5 102 2 2" xfId="13370"/>
    <cellStyle name="40 % – Zvýraznění5 102 3" xfId="5378"/>
    <cellStyle name="40 % – Zvýraznění5 102 3 2" xfId="13371"/>
    <cellStyle name="40 % – Zvýraznění5 102 4" xfId="5379"/>
    <cellStyle name="40 % – Zvýraznění5 102 4 2" xfId="13372"/>
    <cellStyle name="40 % – Zvýraznění5 102 5" xfId="5380"/>
    <cellStyle name="40 % – Zvýraznění5 102 5 2" xfId="13373"/>
    <cellStyle name="40 % – Zvýraznění5 102 6" xfId="16178"/>
    <cellStyle name="40 % – Zvýraznění5 102 7" xfId="8643"/>
    <cellStyle name="40 % – Zvýraznění5 103" xfId="5381"/>
    <cellStyle name="40 % – Zvýraznění5 103 2" xfId="5382"/>
    <cellStyle name="40 % – Zvýraznění5 103 2 2" xfId="13374"/>
    <cellStyle name="40 % – Zvýraznění5 103 3" xfId="5383"/>
    <cellStyle name="40 % – Zvýraznění5 103 3 2" xfId="13375"/>
    <cellStyle name="40 % – Zvýraznění5 103 4" xfId="5384"/>
    <cellStyle name="40 % – Zvýraznění5 103 4 2" xfId="13376"/>
    <cellStyle name="40 % – Zvýraznění5 103 5" xfId="5385"/>
    <cellStyle name="40 % – Zvýraznění5 103 5 2" xfId="13377"/>
    <cellStyle name="40 % – Zvýraznění5 103 6" xfId="16179"/>
    <cellStyle name="40 % – Zvýraznění5 103 7" xfId="8644"/>
    <cellStyle name="40 % – Zvýraznění5 104" xfId="5386"/>
    <cellStyle name="40 % – Zvýraznění5 104 2" xfId="5387"/>
    <cellStyle name="40 % – Zvýraznění5 104 2 2" xfId="13378"/>
    <cellStyle name="40 % – Zvýraznění5 104 3" xfId="5388"/>
    <cellStyle name="40 % – Zvýraznění5 104 3 2" xfId="13379"/>
    <cellStyle name="40 % – Zvýraznění5 104 4" xfId="5389"/>
    <cellStyle name="40 % – Zvýraznění5 104 4 2" xfId="13380"/>
    <cellStyle name="40 % – Zvýraznění5 104 5" xfId="5390"/>
    <cellStyle name="40 % – Zvýraznění5 104 5 2" xfId="13381"/>
    <cellStyle name="40 % – Zvýraznění5 104 6" xfId="16180"/>
    <cellStyle name="40 % – Zvýraznění5 104 7" xfId="8645"/>
    <cellStyle name="40 % – Zvýraznění5 105" xfId="5391"/>
    <cellStyle name="40 % – Zvýraznění5 105 2" xfId="5392"/>
    <cellStyle name="40 % – Zvýraznění5 105 2 2" xfId="13382"/>
    <cellStyle name="40 % – Zvýraznění5 105 3" xfId="5393"/>
    <cellStyle name="40 % – Zvýraznění5 105 3 2" xfId="13383"/>
    <cellStyle name="40 % – Zvýraznění5 105 4" xfId="5394"/>
    <cellStyle name="40 % – Zvýraznění5 105 4 2" xfId="13384"/>
    <cellStyle name="40 % – Zvýraznění5 105 5" xfId="5395"/>
    <cellStyle name="40 % – Zvýraznění5 105 5 2" xfId="13385"/>
    <cellStyle name="40 % – Zvýraznění5 105 6" xfId="16181"/>
    <cellStyle name="40 % – Zvýraznění5 105 7" xfId="8646"/>
    <cellStyle name="40 % – Zvýraznění5 106" xfId="5396"/>
    <cellStyle name="40 % – Zvýraznění5 106 2" xfId="5397"/>
    <cellStyle name="40 % – Zvýraznění5 106 2 2" xfId="13386"/>
    <cellStyle name="40 % – Zvýraznění5 106 3" xfId="5398"/>
    <cellStyle name="40 % – Zvýraznění5 106 3 2" xfId="13387"/>
    <cellStyle name="40 % – Zvýraznění5 106 4" xfId="5399"/>
    <cellStyle name="40 % – Zvýraznění5 106 4 2" xfId="13388"/>
    <cellStyle name="40 % – Zvýraznění5 106 5" xfId="5400"/>
    <cellStyle name="40 % – Zvýraznění5 106 5 2" xfId="13389"/>
    <cellStyle name="40 % – Zvýraznění5 106 6" xfId="16182"/>
    <cellStyle name="40 % – Zvýraznění5 106 7" xfId="8647"/>
    <cellStyle name="40 % – Zvýraznění5 107" xfId="5401"/>
    <cellStyle name="40 % – Zvýraznění5 107 2" xfId="5402"/>
    <cellStyle name="40 % – Zvýraznění5 107 2 2" xfId="13390"/>
    <cellStyle name="40 % – Zvýraznění5 107 3" xfId="5403"/>
    <cellStyle name="40 % – Zvýraznění5 107 3 2" xfId="13391"/>
    <cellStyle name="40 % – Zvýraznění5 107 4" xfId="5404"/>
    <cellStyle name="40 % – Zvýraznění5 107 4 2" xfId="13392"/>
    <cellStyle name="40 % – Zvýraznění5 107 5" xfId="5405"/>
    <cellStyle name="40 % – Zvýraznění5 107 5 2" xfId="13393"/>
    <cellStyle name="40 % – Zvýraznění5 107 6" xfId="16183"/>
    <cellStyle name="40 % – Zvýraznění5 107 7" xfId="8648"/>
    <cellStyle name="40 % – Zvýraznění5 108" xfId="5406"/>
    <cellStyle name="40 % – Zvýraznění5 108 2" xfId="5407"/>
    <cellStyle name="40 % – Zvýraznění5 108 2 2" xfId="13394"/>
    <cellStyle name="40 % – Zvýraznění5 108 3" xfId="5408"/>
    <cellStyle name="40 % – Zvýraznění5 108 3 2" xfId="13395"/>
    <cellStyle name="40 % – Zvýraznění5 108 4" xfId="5409"/>
    <cellStyle name="40 % – Zvýraznění5 108 4 2" xfId="13396"/>
    <cellStyle name="40 % – Zvýraznění5 108 5" xfId="5410"/>
    <cellStyle name="40 % – Zvýraznění5 108 5 2" xfId="13397"/>
    <cellStyle name="40 % – Zvýraznění5 108 6" xfId="16184"/>
    <cellStyle name="40 % – Zvýraznění5 108 7" xfId="8649"/>
    <cellStyle name="40 % – Zvýraznění5 11" xfId="5411"/>
    <cellStyle name="40 % – Zvýraznění5 11 2" xfId="5412"/>
    <cellStyle name="40 % – Zvýraznění5 11 2 2" xfId="13398"/>
    <cellStyle name="40 % – Zvýraznění5 11 3" xfId="5413"/>
    <cellStyle name="40 % – Zvýraznění5 11 3 2" xfId="13399"/>
    <cellStyle name="40 % – Zvýraznění5 11 4" xfId="5414"/>
    <cellStyle name="40 % – Zvýraznění5 11 4 2" xfId="13400"/>
    <cellStyle name="40 % – Zvýraznění5 11 5" xfId="5415"/>
    <cellStyle name="40 % – Zvýraznění5 11 5 2" xfId="13401"/>
    <cellStyle name="40 % – Zvýraznění5 11 6" xfId="16185"/>
    <cellStyle name="40 % – Zvýraznění5 11 7" xfId="8650"/>
    <cellStyle name="40 % – Zvýraznění5 12" xfId="5416"/>
    <cellStyle name="40 % – Zvýraznění5 12 2" xfId="5417"/>
    <cellStyle name="40 % – Zvýraznění5 12 2 2" xfId="13402"/>
    <cellStyle name="40 % – Zvýraznění5 12 3" xfId="5418"/>
    <cellStyle name="40 % – Zvýraznění5 12 3 2" xfId="13403"/>
    <cellStyle name="40 % – Zvýraznění5 12 4" xfId="5419"/>
    <cellStyle name="40 % – Zvýraznění5 12 4 2" xfId="13404"/>
    <cellStyle name="40 % – Zvýraznění5 12 5" xfId="5420"/>
    <cellStyle name="40 % – Zvýraznění5 12 5 2" xfId="13405"/>
    <cellStyle name="40 % – Zvýraznění5 12 6" xfId="16186"/>
    <cellStyle name="40 % – Zvýraznění5 12 7" xfId="8651"/>
    <cellStyle name="40 % – Zvýraznění5 13" xfId="5421"/>
    <cellStyle name="40 % – Zvýraznění5 13 2" xfId="5422"/>
    <cellStyle name="40 % – Zvýraznění5 13 2 2" xfId="13406"/>
    <cellStyle name="40 % – Zvýraznění5 13 3" xfId="5423"/>
    <cellStyle name="40 % – Zvýraznění5 13 3 2" xfId="13407"/>
    <cellStyle name="40 % – Zvýraznění5 13 4" xfId="5424"/>
    <cellStyle name="40 % – Zvýraznění5 13 4 2" xfId="13408"/>
    <cellStyle name="40 % – Zvýraznění5 13 5" xfId="5425"/>
    <cellStyle name="40 % – Zvýraznění5 13 5 2" xfId="13409"/>
    <cellStyle name="40 % – Zvýraznění5 13 6" xfId="16187"/>
    <cellStyle name="40 % – Zvýraznění5 13 7" xfId="8652"/>
    <cellStyle name="40 % – Zvýraznění5 14" xfId="5426"/>
    <cellStyle name="40 % – Zvýraznění5 14 2" xfId="5427"/>
    <cellStyle name="40 % – Zvýraznění5 14 2 2" xfId="13410"/>
    <cellStyle name="40 % – Zvýraznění5 14 3" xfId="5428"/>
    <cellStyle name="40 % – Zvýraznění5 14 3 2" xfId="13411"/>
    <cellStyle name="40 % – Zvýraznění5 14 4" xfId="5429"/>
    <cellStyle name="40 % – Zvýraznění5 14 4 2" xfId="13412"/>
    <cellStyle name="40 % – Zvýraznění5 14 5" xfId="5430"/>
    <cellStyle name="40 % – Zvýraznění5 14 5 2" xfId="13413"/>
    <cellStyle name="40 % – Zvýraznění5 14 6" xfId="16188"/>
    <cellStyle name="40 % – Zvýraznění5 14 7" xfId="8653"/>
    <cellStyle name="40 % – Zvýraznění5 15" xfId="5431"/>
    <cellStyle name="40 % – Zvýraznění5 15 2" xfId="5432"/>
    <cellStyle name="40 % – Zvýraznění5 15 2 2" xfId="13414"/>
    <cellStyle name="40 % – Zvýraznění5 15 3" xfId="5433"/>
    <cellStyle name="40 % – Zvýraznění5 15 3 2" xfId="13415"/>
    <cellStyle name="40 % – Zvýraznění5 15 4" xfId="5434"/>
    <cellStyle name="40 % – Zvýraznění5 15 4 2" xfId="13416"/>
    <cellStyle name="40 % – Zvýraznění5 15 5" xfId="5435"/>
    <cellStyle name="40 % – Zvýraznění5 15 5 2" xfId="13417"/>
    <cellStyle name="40 % – Zvýraznění5 15 6" xfId="16189"/>
    <cellStyle name="40 % – Zvýraznění5 15 7" xfId="8654"/>
    <cellStyle name="40 % – Zvýraznění5 16" xfId="5436"/>
    <cellStyle name="40 % – Zvýraznění5 16 2" xfId="5437"/>
    <cellStyle name="40 % – Zvýraznění5 16 2 2" xfId="13418"/>
    <cellStyle name="40 % – Zvýraznění5 16 3" xfId="5438"/>
    <cellStyle name="40 % – Zvýraznění5 16 3 2" xfId="13419"/>
    <cellStyle name="40 % – Zvýraznění5 16 4" xfId="5439"/>
    <cellStyle name="40 % – Zvýraznění5 16 4 2" xfId="13420"/>
    <cellStyle name="40 % – Zvýraznění5 16 5" xfId="5440"/>
    <cellStyle name="40 % – Zvýraznění5 16 5 2" xfId="13421"/>
    <cellStyle name="40 % – Zvýraznění5 16 6" xfId="16190"/>
    <cellStyle name="40 % – Zvýraznění5 16 7" xfId="8655"/>
    <cellStyle name="40 % – Zvýraznění5 17" xfId="5441"/>
    <cellStyle name="40 % – Zvýraznění5 17 2" xfId="5442"/>
    <cellStyle name="40 % – Zvýraznění5 17 2 2" xfId="13422"/>
    <cellStyle name="40 % – Zvýraznění5 17 3" xfId="5443"/>
    <cellStyle name="40 % – Zvýraznění5 17 3 2" xfId="13423"/>
    <cellStyle name="40 % – Zvýraznění5 17 4" xfId="5444"/>
    <cellStyle name="40 % – Zvýraznění5 17 4 2" xfId="13424"/>
    <cellStyle name="40 % – Zvýraznění5 17 5" xfId="5445"/>
    <cellStyle name="40 % – Zvýraznění5 17 5 2" xfId="13425"/>
    <cellStyle name="40 % – Zvýraznění5 17 6" xfId="16191"/>
    <cellStyle name="40 % – Zvýraznění5 17 7" xfId="8656"/>
    <cellStyle name="40 % – Zvýraznění5 18" xfId="5446"/>
    <cellStyle name="40 % – Zvýraznění5 18 2" xfId="5447"/>
    <cellStyle name="40 % – Zvýraznění5 18 2 2" xfId="13426"/>
    <cellStyle name="40 % – Zvýraznění5 18 3" xfId="5448"/>
    <cellStyle name="40 % – Zvýraznění5 18 3 2" xfId="13427"/>
    <cellStyle name="40 % – Zvýraznění5 18 4" xfId="5449"/>
    <cellStyle name="40 % – Zvýraznění5 18 4 2" xfId="13428"/>
    <cellStyle name="40 % – Zvýraznění5 18 5" xfId="5450"/>
    <cellStyle name="40 % – Zvýraznění5 18 5 2" xfId="13429"/>
    <cellStyle name="40 % – Zvýraznění5 18 6" xfId="16192"/>
    <cellStyle name="40 % – Zvýraznění5 18 7" xfId="8657"/>
    <cellStyle name="40 % – Zvýraznění5 19" xfId="5451"/>
    <cellStyle name="40 % – Zvýraznění5 19 2" xfId="5452"/>
    <cellStyle name="40 % – Zvýraznění5 19 2 2" xfId="13430"/>
    <cellStyle name="40 % – Zvýraznění5 19 3" xfId="5453"/>
    <cellStyle name="40 % – Zvýraznění5 19 3 2" xfId="13431"/>
    <cellStyle name="40 % – Zvýraznění5 19 4" xfId="5454"/>
    <cellStyle name="40 % – Zvýraznění5 19 4 2" xfId="13432"/>
    <cellStyle name="40 % – Zvýraznění5 19 5" xfId="5455"/>
    <cellStyle name="40 % – Zvýraznění5 19 5 2" xfId="13433"/>
    <cellStyle name="40 % – Zvýraznění5 19 6" xfId="16193"/>
    <cellStyle name="40 % – Zvýraznění5 19 7" xfId="8658"/>
    <cellStyle name="40 % – Zvýraznění5 2" xfId="5456"/>
    <cellStyle name="40 % – Zvýraznění5 2 2" xfId="5457"/>
    <cellStyle name="40 % – Zvýraznění5 2 2 2" xfId="13434"/>
    <cellStyle name="40 % – Zvýraznění5 2 3" xfId="5458"/>
    <cellStyle name="40 % – Zvýraznění5 2 3 2" xfId="13435"/>
    <cellStyle name="40 % – Zvýraznění5 2 4" xfId="5459"/>
    <cellStyle name="40 % – Zvýraznění5 2 4 2" xfId="13436"/>
    <cellStyle name="40 % – Zvýraznění5 2 5" xfId="5460"/>
    <cellStyle name="40 % – Zvýraznění5 2 5 2" xfId="13437"/>
    <cellStyle name="40 % – Zvýraznění5 2 6" xfId="16194"/>
    <cellStyle name="40 % – Zvýraznění5 2 7" xfId="8659"/>
    <cellStyle name="40 % – Zvýraznění5 20" xfId="5461"/>
    <cellStyle name="40 % – Zvýraznění5 20 2" xfId="5462"/>
    <cellStyle name="40 % – Zvýraznění5 20 2 2" xfId="13438"/>
    <cellStyle name="40 % – Zvýraznění5 20 3" xfId="5463"/>
    <cellStyle name="40 % – Zvýraznění5 20 3 2" xfId="13439"/>
    <cellStyle name="40 % – Zvýraznění5 20 4" xfId="5464"/>
    <cellStyle name="40 % – Zvýraznění5 20 4 2" xfId="13440"/>
    <cellStyle name="40 % – Zvýraznění5 20 5" xfId="5465"/>
    <cellStyle name="40 % – Zvýraznění5 20 5 2" xfId="13441"/>
    <cellStyle name="40 % – Zvýraznění5 20 6" xfId="16195"/>
    <cellStyle name="40 % – Zvýraznění5 20 7" xfId="8660"/>
    <cellStyle name="40 % – Zvýraznění5 21" xfId="5466"/>
    <cellStyle name="40 % – Zvýraznění5 21 2" xfId="5467"/>
    <cellStyle name="40 % – Zvýraznění5 21 2 2" xfId="13442"/>
    <cellStyle name="40 % – Zvýraznění5 21 3" xfId="5468"/>
    <cellStyle name="40 % – Zvýraznění5 21 3 2" xfId="13443"/>
    <cellStyle name="40 % – Zvýraznění5 21 4" xfId="5469"/>
    <cellStyle name="40 % – Zvýraznění5 21 4 2" xfId="13444"/>
    <cellStyle name="40 % – Zvýraznění5 21 5" xfId="5470"/>
    <cellStyle name="40 % – Zvýraznění5 21 5 2" xfId="13445"/>
    <cellStyle name="40 % – Zvýraznění5 21 6" xfId="16196"/>
    <cellStyle name="40 % – Zvýraznění5 21 7" xfId="8661"/>
    <cellStyle name="40 % – Zvýraznění5 22" xfId="5471"/>
    <cellStyle name="40 % – Zvýraznění5 22 2" xfId="5472"/>
    <cellStyle name="40 % – Zvýraznění5 22 2 2" xfId="13446"/>
    <cellStyle name="40 % – Zvýraznění5 22 3" xfId="5473"/>
    <cellStyle name="40 % – Zvýraznění5 22 3 2" xfId="13447"/>
    <cellStyle name="40 % – Zvýraznění5 22 4" xfId="5474"/>
    <cellStyle name="40 % – Zvýraznění5 22 4 2" xfId="13448"/>
    <cellStyle name="40 % – Zvýraznění5 22 5" xfId="5475"/>
    <cellStyle name="40 % – Zvýraznění5 22 5 2" xfId="13449"/>
    <cellStyle name="40 % – Zvýraznění5 22 6" xfId="16197"/>
    <cellStyle name="40 % – Zvýraznění5 22 7" xfId="8662"/>
    <cellStyle name="40 % – Zvýraznění5 23" xfId="5476"/>
    <cellStyle name="40 % – Zvýraznění5 23 2" xfId="5477"/>
    <cellStyle name="40 % – Zvýraznění5 23 2 2" xfId="13450"/>
    <cellStyle name="40 % – Zvýraznění5 23 3" xfId="5478"/>
    <cellStyle name="40 % – Zvýraznění5 23 3 2" xfId="13451"/>
    <cellStyle name="40 % – Zvýraznění5 23 4" xfId="5479"/>
    <cellStyle name="40 % – Zvýraznění5 23 4 2" xfId="13452"/>
    <cellStyle name="40 % – Zvýraznění5 23 5" xfId="5480"/>
    <cellStyle name="40 % – Zvýraznění5 23 5 2" xfId="13453"/>
    <cellStyle name="40 % – Zvýraznění5 23 6" xfId="16198"/>
    <cellStyle name="40 % – Zvýraznění5 23 7" xfId="8663"/>
    <cellStyle name="40 % – Zvýraznění5 24" xfId="5481"/>
    <cellStyle name="40 % – Zvýraznění5 24 2" xfId="5482"/>
    <cellStyle name="40 % – Zvýraznění5 24 2 2" xfId="13454"/>
    <cellStyle name="40 % – Zvýraznění5 24 3" xfId="5483"/>
    <cellStyle name="40 % – Zvýraznění5 24 3 2" xfId="13455"/>
    <cellStyle name="40 % – Zvýraznění5 24 4" xfId="5484"/>
    <cellStyle name="40 % – Zvýraznění5 24 4 2" xfId="13456"/>
    <cellStyle name="40 % – Zvýraznění5 24 5" xfId="5485"/>
    <cellStyle name="40 % – Zvýraznění5 24 5 2" xfId="13457"/>
    <cellStyle name="40 % – Zvýraznění5 24 6" xfId="16199"/>
    <cellStyle name="40 % – Zvýraznění5 24 7" xfId="8664"/>
    <cellStyle name="40 % – Zvýraznění5 25" xfId="5486"/>
    <cellStyle name="40 % – Zvýraznění5 25 2" xfId="5487"/>
    <cellStyle name="40 % – Zvýraznění5 25 2 2" xfId="13458"/>
    <cellStyle name="40 % – Zvýraznění5 25 3" xfId="5488"/>
    <cellStyle name="40 % – Zvýraznění5 25 3 2" xfId="13459"/>
    <cellStyle name="40 % – Zvýraznění5 25 4" xfId="5489"/>
    <cellStyle name="40 % – Zvýraznění5 25 4 2" xfId="13460"/>
    <cellStyle name="40 % – Zvýraznění5 25 5" xfId="5490"/>
    <cellStyle name="40 % – Zvýraznění5 25 5 2" xfId="13461"/>
    <cellStyle name="40 % – Zvýraznění5 25 6" xfId="16200"/>
    <cellStyle name="40 % – Zvýraznění5 25 7" xfId="8665"/>
    <cellStyle name="40 % – Zvýraznění5 26" xfId="5491"/>
    <cellStyle name="40 % – Zvýraznění5 26 2" xfId="5492"/>
    <cellStyle name="40 % – Zvýraznění5 26 2 2" xfId="13462"/>
    <cellStyle name="40 % – Zvýraznění5 26 3" xfId="5493"/>
    <cellStyle name="40 % – Zvýraznění5 26 3 2" xfId="13463"/>
    <cellStyle name="40 % – Zvýraznění5 26 4" xfId="5494"/>
    <cellStyle name="40 % – Zvýraznění5 26 4 2" xfId="13464"/>
    <cellStyle name="40 % – Zvýraznění5 26 5" xfId="5495"/>
    <cellStyle name="40 % – Zvýraznění5 26 5 2" xfId="13465"/>
    <cellStyle name="40 % – Zvýraznění5 26 6" xfId="16201"/>
    <cellStyle name="40 % – Zvýraznění5 26 7" xfId="8666"/>
    <cellStyle name="40 % – Zvýraznění5 27" xfId="5496"/>
    <cellStyle name="40 % – Zvýraznění5 27 2" xfId="5497"/>
    <cellStyle name="40 % – Zvýraznění5 27 2 2" xfId="13466"/>
    <cellStyle name="40 % – Zvýraznění5 27 3" xfId="5498"/>
    <cellStyle name="40 % – Zvýraznění5 27 3 2" xfId="13467"/>
    <cellStyle name="40 % – Zvýraznění5 27 4" xfId="5499"/>
    <cellStyle name="40 % – Zvýraznění5 27 4 2" xfId="13468"/>
    <cellStyle name="40 % – Zvýraznění5 27 5" xfId="5500"/>
    <cellStyle name="40 % – Zvýraznění5 27 5 2" xfId="13469"/>
    <cellStyle name="40 % – Zvýraznění5 27 6" xfId="16202"/>
    <cellStyle name="40 % – Zvýraznění5 27 7" xfId="8667"/>
    <cellStyle name="40 % – Zvýraznění5 28" xfId="5501"/>
    <cellStyle name="40 % – Zvýraznění5 28 2" xfId="5502"/>
    <cellStyle name="40 % – Zvýraznění5 28 2 2" xfId="13470"/>
    <cellStyle name="40 % – Zvýraznění5 28 3" xfId="5503"/>
    <cellStyle name="40 % – Zvýraznění5 28 3 2" xfId="13471"/>
    <cellStyle name="40 % – Zvýraznění5 28 4" xfId="5504"/>
    <cellStyle name="40 % – Zvýraznění5 28 4 2" xfId="13472"/>
    <cellStyle name="40 % – Zvýraznění5 28 5" xfId="5505"/>
    <cellStyle name="40 % – Zvýraznění5 28 5 2" xfId="13473"/>
    <cellStyle name="40 % – Zvýraznění5 28 6" xfId="16203"/>
    <cellStyle name="40 % – Zvýraznění5 28 7" xfId="8668"/>
    <cellStyle name="40 % – Zvýraznění5 29" xfId="5506"/>
    <cellStyle name="40 % – Zvýraznění5 29 2" xfId="5507"/>
    <cellStyle name="40 % – Zvýraznění5 29 2 2" xfId="13474"/>
    <cellStyle name="40 % – Zvýraznění5 29 3" xfId="5508"/>
    <cellStyle name="40 % – Zvýraznění5 29 3 2" xfId="13475"/>
    <cellStyle name="40 % – Zvýraznění5 29 4" xfId="5509"/>
    <cellStyle name="40 % – Zvýraznění5 29 4 2" xfId="13476"/>
    <cellStyle name="40 % – Zvýraznění5 29 5" xfId="5510"/>
    <cellStyle name="40 % – Zvýraznění5 29 5 2" xfId="13477"/>
    <cellStyle name="40 % – Zvýraznění5 29 6" xfId="16204"/>
    <cellStyle name="40 % – Zvýraznění5 29 7" xfId="8669"/>
    <cellStyle name="40 % – Zvýraznění5 3" xfId="5511"/>
    <cellStyle name="40 % – Zvýraznění5 3 2" xfId="5512"/>
    <cellStyle name="40 % – Zvýraznění5 3 2 2" xfId="13478"/>
    <cellStyle name="40 % – Zvýraznění5 3 3" xfId="5513"/>
    <cellStyle name="40 % – Zvýraznění5 3 3 2" xfId="13479"/>
    <cellStyle name="40 % – Zvýraznění5 3 4" xfId="5514"/>
    <cellStyle name="40 % – Zvýraznění5 3 4 2" xfId="13480"/>
    <cellStyle name="40 % – Zvýraznění5 3 5" xfId="5515"/>
    <cellStyle name="40 % – Zvýraznění5 3 5 2" xfId="13481"/>
    <cellStyle name="40 % – Zvýraznění5 3 6" xfId="16205"/>
    <cellStyle name="40 % – Zvýraznění5 3 7" xfId="8670"/>
    <cellStyle name="40 % – Zvýraznění5 30" xfId="5516"/>
    <cellStyle name="40 % – Zvýraznění5 30 2" xfId="5517"/>
    <cellStyle name="40 % – Zvýraznění5 30 2 2" xfId="13482"/>
    <cellStyle name="40 % – Zvýraznění5 30 3" xfId="5518"/>
    <cellStyle name="40 % – Zvýraznění5 30 3 2" xfId="13483"/>
    <cellStyle name="40 % – Zvýraznění5 30 4" xfId="5519"/>
    <cellStyle name="40 % – Zvýraznění5 30 4 2" xfId="13484"/>
    <cellStyle name="40 % – Zvýraznění5 30 5" xfId="5520"/>
    <cellStyle name="40 % – Zvýraznění5 30 5 2" xfId="13485"/>
    <cellStyle name="40 % – Zvýraznění5 30 6" xfId="16206"/>
    <cellStyle name="40 % – Zvýraznění5 30 7" xfId="8671"/>
    <cellStyle name="40 % – Zvýraznění5 31" xfId="5521"/>
    <cellStyle name="40 % – Zvýraznění5 31 2" xfId="5522"/>
    <cellStyle name="40 % – Zvýraznění5 31 2 2" xfId="13486"/>
    <cellStyle name="40 % – Zvýraznění5 31 3" xfId="5523"/>
    <cellStyle name="40 % – Zvýraznění5 31 3 2" xfId="13487"/>
    <cellStyle name="40 % – Zvýraznění5 31 4" xfId="5524"/>
    <cellStyle name="40 % – Zvýraznění5 31 4 2" xfId="13488"/>
    <cellStyle name="40 % – Zvýraznění5 31 5" xfId="5525"/>
    <cellStyle name="40 % – Zvýraznění5 31 5 2" xfId="13489"/>
    <cellStyle name="40 % – Zvýraznění5 31 6" xfId="16207"/>
    <cellStyle name="40 % – Zvýraznění5 31 7" xfId="8672"/>
    <cellStyle name="40 % – Zvýraznění5 32" xfId="5526"/>
    <cellStyle name="40 % – Zvýraznění5 32 2" xfId="5527"/>
    <cellStyle name="40 % – Zvýraznění5 32 2 2" xfId="13490"/>
    <cellStyle name="40 % – Zvýraznění5 32 3" xfId="5528"/>
    <cellStyle name="40 % – Zvýraznění5 32 3 2" xfId="13491"/>
    <cellStyle name="40 % – Zvýraznění5 32 4" xfId="5529"/>
    <cellStyle name="40 % – Zvýraznění5 32 4 2" xfId="13492"/>
    <cellStyle name="40 % – Zvýraznění5 32 5" xfId="5530"/>
    <cellStyle name="40 % – Zvýraznění5 32 5 2" xfId="13493"/>
    <cellStyle name="40 % – Zvýraznění5 32 6" xfId="16208"/>
    <cellStyle name="40 % – Zvýraznění5 32 7" xfId="8673"/>
    <cellStyle name="40 % – Zvýraznění5 33" xfId="5531"/>
    <cellStyle name="40 % – Zvýraznění5 33 2" xfId="5532"/>
    <cellStyle name="40 % – Zvýraznění5 33 2 2" xfId="13494"/>
    <cellStyle name="40 % – Zvýraznění5 33 3" xfId="5533"/>
    <cellStyle name="40 % – Zvýraznění5 33 3 2" xfId="13495"/>
    <cellStyle name="40 % – Zvýraznění5 33 4" xfId="5534"/>
    <cellStyle name="40 % – Zvýraznění5 33 4 2" xfId="13496"/>
    <cellStyle name="40 % – Zvýraznění5 33 5" xfId="5535"/>
    <cellStyle name="40 % – Zvýraznění5 33 5 2" xfId="13497"/>
    <cellStyle name="40 % – Zvýraznění5 33 6" xfId="16209"/>
    <cellStyle name="40 % – Zvýraznění5 33 7" xfId="8674"/>
    <cellStyle name="40 % – Zvýraznění5 34" xfId="5536"/>
    <cellStyle name="40 % – Zvýraznění5 34 2" xfId="5537"/>
    <cellStyle name="40 % – Zvýraznění5 34 2 2" xfId="13498"/>
    <cellStyle name="40 % – Zvýraznění5 34 3" xfId="5538"/>
    <cellStyle name="40 % – Zvýraznění5 34 3 2" xfId="13499"/>
    <cellStyle name="40 % – Zvýraznění5 34 4" xfId="5539"/>
    <cellStyle name="40 % – Zvýraznění5 34 4 2" xfId="13500"/>
    <cellStyle name="40 % – Zvýraznění5 34 5" xfId="5540"/>
    <cellStyle name="40 % – Zvýraznění5 34 5 2" xfId="13501"/>
    <cellStyle name="40 % – Zvýraznění5 34 6" xfId="16210"/>
    <cellStyle name="40 % – Zvýraznění5 34 7" xfId="8675"/>
    <cellStyle name="40 % – Zvýraznění5 35" xfId="5541"/>
    <cellStyle name="40 % – Zvýraznění5 35 2" xfId="5542"/>
    <cellStyle name="40 % – Zvýraznění5 35 2 2" xfId="13502"/>
    <cellStyle name="40 % – Zvýraznění5 35 3" xfId="5543"/>
    <cellStyle name="40 % – Zvýraznění5 35 3 2" xfId="13503"/>
    <cellStyle name="40 % – Zvýraznění5 35 4" xfId="5544"/>
    <cellStyle name="40 % – Zvýraznění5 35 4 2" xfId="13504"/>
    <cellStyle name="40 % – Zvýraznění5 35 5" xfId="5545"/>
    <cellStyle name="40 % – Zvýraznění5 35 5 2" xfId="13505"/>
    <cellStyle name="40 % – Zvýraznění5 35 6" xfId="16211"/>
    <cellStyle name="40 % – Zvýraznění5 35 7" xfId="8676"/>
    <cellStyle name="40 % – Zvýraznění5 36" xfId="5546"/>
    <cellStyle name="40 % – Zvýraznění5 36 2" xfId="5547"/>
    <cellStyle name="40 % – Zvýraznění5 36 2 2" xfId="13506"/>
    <cellStyle name="40 % – Zvýraznění5 36 3" xfId="5548"/>
    <cellStyle name="40 % – Zvýraznění5 36 3 2" xfId="13507"/>
    <cellStyle name="40 % – Zvýraznění5 36 4" xfId="5549"/>
    <cellStyle name="40 % – Zvýraznění5 36 4 2" xfId="13508"/>
    <cellStyle name="40 % – Zvýraznění5 36 5" xfId="5550"/>
    <cellStyle name="40 % – Zvýraznění5 36 5 2" xfId="13509"/>
    <cellStyle name="40 % – Zvýraznění5 36 6" xfId="16212"/>
    <cellStyle name="40 % – Zvýraznění5 36 7" xfId="8677"/>
    <cellStyle name="40 % – Zvýraznění5 37" xfId="5551"/>
    <cellStyle name="40 % – Zvýraznění5 37 2" xfId="5552"/>
    <cellStyle name="40 % – Zvýraznění5 37 2 2" xfId="13510"/>
    <cellStyle name="40 % – Zvýraznění5 37 3" xfId="5553"/>
    <cellStyle name="40 % – Zvýraznění5 37 3 2" xfId="13511"/>
    <cellStyle name="40 % – Zvýraznění5 37 4" xfId="5554"/>
    <cellStyle name="40 % – Zvýraznění5 37 4 2" xfId="13512"/>
    <cellStyle name="40 % – Zvýraznění5 37 5" xfId="5555"/>
    <cellStyle name="40 % – Zvýraznění5 37 5 2" xfId="13513"/>
    <cellStyle name="40 % – Zvýraznění5 37 6" xfId="16213"/>
    <cellStyle name="40 % – Zvýraznění5 37 7" xfId="8678"/>
    <cellStyle name="40 % – Zvýraznění5 38" xfId="5556"/>
    <cellStyle name="40 % – Zvýraznění5 38 2" xfId="5557"/>
    <cellStyle name="40 % – Zvýraznění5 38 2 2" xfId="13514"/>
    <cellStyle name="40 % – Zvýraznění5 38 3" xfId="5558"/>
    <cellStyle name="40 % – Zvýraznění5 38 3 2" xfId="13515"/>
    <cellStyle name="40 % – Zvýraznění5 38 4" xfId="5559"/>
    <cellStyle name="40 % – Zvýraznění5 38 4 2" xfId="13516"/>
    <cellStyle name="40 % – Zvýraznění5 38 5" xfId="5560"/>
    <cellStyle name="40 % – Zvýraznění5 38 5 2" xfId="13517"/>
    <cellStyle name="40 % – Zvýraznění5 38 6" xfId="16214"/>
    <cellStyle name="40 % – Zvýraznění5 38 7" xfId="8679"/>
    <cellStyle name="40 % – Zvýraznění5 39" xfId="5561"/>
    <cellStyle name="40 % – Zvýraznění5 39 2" xfId="5562"/>
    <cellStyle name="40 % – Zvýraznění5 39 2 2" xfId="13518"/>
    <cellStyle name="40 % – Zvýraznění5 39 3" xfId="5563"/>
    <cellStyle name="40 % – Zvýraznění5 39 3 2" xfId="13519"/>
    <cellStyle name="40 % – Zvýraznění5 39 4" xfId="5564"/>
    <cellStyle name="40 % – Zvýraznění5 39 4 2" xfId="13520"/>
    <cellStyle name="40 % – Zvýraznění5 39 5" xfId="5565"/>
    <cellStyle name="40 % – Zvýraznění5 39 5 2" xfId="13521"/>
    <cellStyle name="40 % – Zvýraznění5 39 6" xfId="16215"/>
    <cellStyle name="40 % – Zvýraznění5 39 7" xfId="8680"/>
    <cellStyle name="40 % – Zvýraznění5 4" xfId="5566"/>
    <cellStyle name="40 % – Zvýraznění5 4 2" xfId="5567"/>
    <cellStyle name="40 % – Zvýraznění5 4 2 2" xfId="13522"/>
    <cellStyle name="40 % – Zvýraznění5 4 3" xfId="5568"/>
    <cellStyle name="40 % – Zvýraznění5 4 3 2" xfId="13523"/>
    <cellStyle name="40 % – Zvýraznění5 4 4" xfId="5569"/>
    <cellStyle name="40 % – Zvýraznění5 4 4 2" xfId="13524"/>
    <cellStyle name="40 % – Zvýraznění5 4 5" xfId="5570"/>
    <cellStyle name="40 % – Zvýraznění5 4 5 2" xfId="13525"/>
    <cellStyle name="40 % – Zvýraznění5 4 6" xfId="16216"/>
    <cellStyle name="40 % – Zvýraznění5 4 7" xfId="8681"/>
    <cellStyle name="40 % – Zvýraznění5 40" xfId="5571"/>
    <cellStyle name="40 % – Zvýraznění5 40 2" xfId="5572"/>
    <cellStyle name="40 % – Zvýraznění5 40 2 2" xfId="13526"/>
    <cellStyle name="40 % – Zvýraznění5 40 3" xfId="5573"/>
    <cellStyle name="40 % – Zvýraznění5 40 3 2" xfId="13527"/>
    <cellStyle name="40 % – Zvýraznění5 40 4" xfId="5574"/>
    <cellStyle name="40 % – Zvýraznění5 40 4 2" xfId="13528"/>
    <cellStyle name="40 % – Zvýraznění5 40 5" xfId="5575"/>
    <cellStyle name="40 % – Zvýraznění5 40 5 2" xfId="13529"/>
    <cellStyle name="40 % – Zvýraznění5 40 6" xfId="16217"/>
    <cellStyle name="40 % – Zvýraznění5 40 7" xfId="8682"/>
    <cellStyle name="40 % – Zvýraznění5 41" xfId="5576"/>
    <cellStyle name="40 % – Zvýraznění5 41 2" xfId="5577"/>
    <cellStyle name="40 % – Zvýraznění5 41 2 2" xfId="13530"/>
    <cellStyle name="40 % – Zvýraznění5 41 3" xfId="5578"/>
    <cellStyle name="40 % – Zvýraznění5 41 3 2" xfId="13531"/>
    <cellStyle name="40 % – Zvýraznění5 41 4" xfId="5579"/>
    <cellStyle name="40 % – Zvýraznění5 41 4 2" xfId="13532"/>
    <cellStyle name="40 % – Zvýraznění5 41 5" xfId="5580"/>
    <cellStyle name="40 % – Zvýraznění5 41 5 2" xfId="13533"/>
    <cellStyle name="40 % – Zvýraznění5 41 6" xfId="16218"/>
    <cellStyle name="40 % – Zvýraznění5 41 7" xfId="8683"/>
    <cellStyle name="40 % – Zvýraznění5 42" xfId="5581"/>
    <cellStyle name="40 % – Zvýraznění5 42 2" xfId="5582"/>
    <cellStyle name="40 % – Zvýraznění5 42 2 2" xfId="13534"/>
    <cellStyle name="40 % – Zvýraznění5 42 3" xfId="5583"/>
    <cellStyle name="40 % – Zvýraznění5 42 3 2" xfId="13535"/>
    <cellStyle name="40 % – Zvýraznění5 42 4" xfId="5584"/>
    <cellStyle name="40 % – Zvýraznění5 42 4 2" xfId="13536"/>
    <cellStyle name="40 % – Zvýraznění5 42 5" xfId="5585"/>
    <cellStyle name="40 % – Zvýraznění5 42 5 2" xfId="13537"/>
    <cellStyle name="40 % – Zvýraznění5 42 6" xfId="16219"/>
    <cellStyle name="40 % – Zvýraznění5 42 7" xfId="8684"/>
    <cellStyle name="40 % – Zvýraznění5 43" xfId="5586"/>
    <cellStyle name="40 % – Zvýraznění5 43 2" xfId="5587"/>
    <cellStyle name="40 % – Zvýraznění5 43 2 2" xfId="13538"/>
    <cellStyle name="40 % – Zvýraznění5 43 3" xfId="5588"/>
    <cellStyle name="40 % – Zvýraznění5 43 3 2" xfId="13539"/>
    <cellStyle name="40 % – Zvýraznění5 43 4" xfId="5589"/>
    <cellStyle name="40 % – Zvýraznění5 43 4 2" xfId="13540"/>
    <cellStyle name="40 % – Zvýraznění5 43 5" xfId="5590"/>
    <cellStyle name="40 % – Zvýraznění5 43 5 2" xfId="13541"/>
    <cellStyle name="40 % – Zvýraznění5 43 6" xfId="16220"/>
    <cellStyle name="40 % – Zvýraznění5 43 7" xfId="8685"/>
    <cellStyle name="40 % – Zvýraznění5 44" xfId="5591"/>
    <cellStyle name="40 % – Zvýraznění5 44 2" xfId="5592"/>
    <cellStyle name="40 % – Zvýraznění5 44 2 2" xfId="13542"/>
    <cellStyle name="40 % – Zvýraznění5 44 3" xfId="5593"/>
    <cellStyle name="40 % – Zvýraznění5 44 3 2" xfId="13543"/>
    <cellStyle name="40 % – Zvýraznění5 44 4" xfId="5594"/>
    <cellStyle name="40 % – Zvýraznění5 44 4 2" xfId="13544"/>
    <cellStyle name="40 % – Zvýraznění5 44 5" xfId="5595"/>
    <cellStyle name="40 % – Zvýraznění5 44 5 2" xfId="13545"/>
    <cellStyle name="40 % – Zvýraznění5 44 6" xfId="16221"/>
    <cellStyle name="40 % – Zvýraznění5 44 7" xfId="8686"/>
    <cellStyle name="40 % – Zvýraznění5 45" xfId="5596"/>
    <cellStyle name="40 % – Zvýraznění5 45 2" xfId="5597"/>
    <cellStyle name="40 % – Zvýraznění5 45 2 2" xfId="13546"/>
    <cellStyle name="40 % – Zvýraznění5 45 3" xfId="5598"/>
    <cellStyle name="40 % – Zvýraznění5 45 3 2" xfId="13547"/>
    <cellStyle name="40 % – Zvýraznění5 45 4" xfId="5599"/>
    <cellStyle name="40 % – Zvýraznění5 45 4 2" xfId="13548"/>
    <cellStyle name="40 % – Zvýraznění5 45 5" xfId="5600"/>
    <cellStyle name="40 % – Zvýraznění5 45 5 2" xfId="13549"/>
    <cellStyle name="40 % – Zvýraznění5 45 6" xfId="16222"/>
    <cellStyle name="40 % – Zvýraznění5 45 7" xfId="8687"/>
    <cellStyle name="40 % – Zvýraznění5 46" xfId="5601"/>
    <cellStyle name="40 % – Zvýraznění5 46 2" xfId="5602"/>
    <cellStyle name="40 % – Zvýraznění5 46 2 2" xfId="13550"/>
    <cellStyle name="40 % – Zvýraznění5 46 3" xfId="5603"/>
    <cellStyle name="40 % – Zvýraznění5 46 3 2" xfId="13551"/>
    <cellStyle name="40 % – Zvýraznění5 46 4" xfId="5604"/>
    <cellStyle name="40 % – Zvýraznění5 46 4 2" xfId="13552"/>
    <cellStyle name="40 % – Zvýraznění5 46 5" xfId="5605"/>
    <cellStyle name="40 % – Zvýraznění5 46 5 2" xfId="13553"/>
    <cellStyle name="40 % – Zvýraznění5 46 6" xfId="16223"/>
    <cellStyle name="40 % – Zvýraznění5 46 7" xfId="8688"/>
    <cellStyle name="40 % – Zvýraznění5 47" xfId="5606"/>
    <cellStyle name="40 % – Zvýraznění5 47 2" xfId="5607"/>
    <cellStyle name="40 % – Zvýraznění5 47 2 2" xfId="13554"/>
    <cellStyle name="40 % – Zvýraznění5 47 3" xfId="5608"/>
    <cellStyle name="40 % – Zvýraznění5 47 3 2" xfId="13555"/>
    <cellStyle name="40 % – Zvýraznění5 47 4" xfId="5609"/>
    <cellStyle name="40 % – Zvýraznění5 47 4 2" xfId="13556"/>
    <cellStyle name="40 % – Zvýraznění5 47 5" xfId="5610"/>
    <cellStyle name="40 % – Zvýraznění5 47 5 2" xfId="13557"/>
    <cellStyle name="40 % – Zvýraznění5 47 6" xfId="16224"/>
    <cellStyle name="40 % – Zvýraznění5 47 7" xfId="8689"/>
    <cellStyle name="40 % – Zvýraznění5 48" xfId="5611"/>
    <cellStyle name="40 % – Zvýraznění5 48 2" xfId="5612"/>
    <cellStyle name="40 % – Zvýraznění5 48 2 2" xfId="13558"/>
    <cellStyle name="40 % – Zvýraznění5 48 3" xfId="5613"/>
    <cellStyle name="40 % – Zvýraznění5 48 3 2" xfId="13559"/>
    <cellStyle name="40 % – Zvýraznění5 48 4" xfId="5614"/>
    <cellStyle name="40 % – Zvýraznění5 48 4 2" xfId="13560"/>
    <cellStyle name="40 % – Zvýraznění5 48 5" xfId="5615"/>
    <cellStyle name="40 % – Zvýraznění5 48 5 2" xfId="13561"/>
    <cellStyle name="40 % – Zvýraznění5 48 6" xfId="16225"/>
    <cellStyle name="40 % – Zvýraznění5 48 7" xfId="8690"/>
    <cellStyle name="40 % – Zvýraznění5 49" xfId="5616"/>
    <cellStyle name="40 % – Zvýraznění5 49 2" xfId="5617"/>
    <cellStyle name="40 % – Zvýraznění5 49 2 2" xfId="13562"/>
    <cellStyle name="40 % – Zvýraznění5 49 3" xfId="5618"/>
    <cellStyle name="40 % – Zvýraznění5 49 3 2" xfId="13563"/>
    <cellStyle name="40 % – Zvýraznění5 49 4" xfId="5619"/>
    <cellStyle name="40 % – Zvýraznění5 49 4 2" xfId="13564"/>
    <cellStyle name="40 % – Zvýraznění5 49 5" xfId="5620"/>
    <cellStyle name="40 % – Zvýraznění5 49 5 2" xfId="13565"/>
    <cellStyle name="40 % – Zvýraznění5 49 6" xfId="16226"/>
    <cellStyle name="40 % – Zvýraznění5 49 7" xfId="8691"/>
    <cellStyle name="40 % – Zvýraznění5 5" xfId="5621"/>
    <cellStyle name="40 % – Zvýraznění5 5 2" xfId="5622"/>
    <cellStyle name="40 % – Zvýraznění5 5 2 2" xfId="13566"/>
    <cellStyle name="40 % – Zvýraznění5 5 3" xfId="5623"/>
    <cellStyle name="40 % – Zvýraznění5 5 3 2" xfId="13567"/>
    <cellStyle name="40 % – Zvýraznění5 5 4" xfId="5624"/>
    <cellStyle name="40 % – Zvýraznění5 5 4 2" xfId="13568"/>
    <cellStyle name="40 % – Zvýraznění5 5 5" xfId="5625"/>
    <cellStyle name="40 % – Zvýraznění5 5 5 2" xfId="13569"/>
    <cellStyle name="40 % – Zvýraznění5 5 6" xfId="16227"/>
    <cellStyle name="40 % – Zvýraznění5 5 7" xfId="8692"/>
    <cellStyle name="40 % – Zvýraznění5 50" xfId="5626"/>
    <cellStyle name="40 % – Zvýraznění5 50 2" xfId="5627"/>
    <cellStyle name="40 % – Zvýraznění5 50 2 2" xfId="13570"/>
    <cellStyle name="40 % – Zvýraznění5 50 3" xfId="5628"/>
    <cellStyle name="40 % – Zvýraznění5 50 3 2" xfId="13571"/>
    <cellStyle name="40 % – Zvýraznění5 50 4" xfId="5629"/>
    <cellStyle name="40 % – Zvýraznění5 50 4 2" xfId="13572"/>
    <cellStyle name="40 % – Zvýraznění5 50 5" xfId="5630"/>
    <cellStyle name="40 % – Zvýraznění5 50 5 2" xfId="13573"/>
    <cellStyle name="40 % – Zvýraznění5 50 6" xfId="16228"/>
    <cellStyle name="40 % – Zvýraznění5 50 7" xfId="8693"/>
    <cellStyle name="40 % – Zvýraznění5 51" xfId="5631"/>
    <cellStyle name="40 % – Zvýraznění5 51 2" xfId="5632"/>
    <cellStyle name="40 % – Zvýraznění5 51 2 2" xfId="13574"/>
    <cellStyle name="40 % – Zvýraznění5 51 3" xfId="5633"/>
    <cellStyle name="40 % – Zvýraznění5 51 3 2" xfId="13575"/>
    <cellStyle name="40 % – Zvýraznění5 51 4" xfId="5634"/>
    <cellStyle name="40 % – Zvýraznění5 51 4 2" xfId="13576"/>
    <cellStyle name="40 % – Zvýraznění5 51 5" xfId="5635"/>
    <cellStyle name="40 % – Zvýraznění5 51 5 2" xfId="13577"/>
    <cellStyle name="40 % – Zvýraznění5 51 6" xfId="16229"/>
    <cellStyle name="40 % – Zvýraznění5 51 7" xfId="8694"/>
    <cellStyle name="40 % – Zvýraznění5 52" xfId="5636"/>
    <cellStyle name="40 % – Zvýraznění5 52 2" xfId="5637"/>
    <cellStyle name="40 % – Zvýraznění5 52 2 2" xfId="13578"/>
    <cellStyle name="40 % – Zvýraznění5 52 3" xfId="5638"/>
    <cellStyle name="40 % – Zvýraznění5 52 3 2" xfId="13579"/>
    <cellStyle name="40 % – Zvýraznění5 52 4" xfId="5639"/>
    <cellStyle name="40 % – Zvýraznění5 52 4 2" xfId="13580"/>
    <cellStyle name="40 % – Zvýraznění5 52 5" xfId="5640"/>
    <cellStyle name="40 % – Zvýraznění5 52 5 2" xfId="13581"/>
    <cellStyle name="40 % – Zvýraznění5 52 6" xfId="16230"/>
    <cellStyle name="40 % – Zvýraznění5 52 7" xfId="8695"/>
    <cellStyle name="40 % – Zvýraznění5 53" xfId="5641"/>
    <cellStyle name="40 % – Zvýraznění5 53 2" xfId="5642"/>
    <cellStyle name="40 % – Zvýraznění5 53 2 2" xfId="13582"/>
    <cellStyle name="40 % – Zvýraznění5 53 3" xfId="5643"/>
    <cellStyle name="40 % – Zvýraznění5 53 3 2" xfId="13583"/>
    <cellStyle name="40 % – Zvýraznění5 53 4" xfId="5644"/>
    <cellStyle name="40 % – Zvýraznění5 53 4 2" xfId="13584"/>
    <cellStyle name="40 % – Zvýraznění5 53 5" xfId="5645"/>
    <cellStyle name="40 % – Zvýraznění5 53 5 2" xfId="13585"/>
    <cellStyle name="40 % – Zvýraznění5 53 6" xfId="16231"/>
    <cellStyle name="40 % – Zvýraznění5 53 7" xfId="8696"/>
    <cellStyle name="40 % – Zvýraznění5 54" xfId="5646"/>
    <cellStyle name="40 % – Zvýraznění5 54 2" xfId="5647"/>
    <cellStyle name="40 % – Zvýraznění5 54 2 2" xfId="13586"/>
    <cellStyle name="40 % – Zvýraznění5 54 3" xfId="5648"/>
    <cellStyle name="40 % – Zvýraznění5 54 3 2" xfId="13587"/>
    <cellStyle name="40 % – Zvýraznění5 54 4" xfId="5649"/>
    <cellStyle name="40 % – Zvýraznění5 54 4 2" xfId="13588"/>
    <cellStyle name="40 % – Zvýraznění5 54 5" xfId="5650"/>
    <cellStyle name="40 % – Zvýraznění5 54 5 2" xfId="13589"/>
    <cellStyle name="40 % – Zvýraznění5 54 6" xfId="16232"/>
    <cellStyle name="40 % – Zvýraznění5 54 7" xfId="8697"/>
    <cellStyle name="40 % – Zvýraznění5 55" xfId="5651"/>
    <cellStyle name="40 % – Zvýraznění5 55 2" xfId="5652"/>
    <cellStyle name="40 % – Zvýraznění5 55 2 2" xfId="13590"/>
    <cellStyle name="40 % – Zvýraznění5 55 3" xfId="5653"/>
    <cellStyle name="40 % – Zvýraznění5 55 3 2" xfId="13591"/>
    <cellStyle name="40 % – Zvýraznění5 55 4" xfId="5654"/>
    <cellStyle name="40 % – Zvýraznění5 55 4 2" xfId="13592"/>
    <cellStyle name="40 % – Zvýraznění5 55 5" xfId="5655"/>
    <cellStyle name="40 % – Zvýraznění5 55 5 2" xfId="13593"/>
    <cellStyle name="40 % – Zvýraznění5 55 6" xfId="16233"/>
    <cellStyle name="40 % – Zvýraznění5 55 7" xfId="8698"/>
    <cellStyle name="40 % – Zvýraznění5 56" xfId="5656"/>
    <cellStyle name="40 % – Zvýraznění5 56 2" xfId="5657"/>
    <cellStyle name="40 % – Zvýraznění5 56 2 2" xfId="13594"/>
    <cellStyle name="40 % – Zvýraznění5 56 3" xfId="5658"/>
    <cellStyle name="40 % – Zvýraznění5 56 3 2" xfId="13595"/>
    <cellStyle name="40 % – Zvýraznění5 56 4" xfId="5659"/>
    <cellStyle name="40 % – Zvýraznění5 56 4 2" xfId="13596"/>
    <cellStyle name="40 % – Zvýraznění5 56 5" xfId="5660"/>
    <cellStyle name="40 % – Zvýraznění5 56 5 2" xfId="13597"/>
    <cellStyle name="40 % – Zvýraznění5 56 6" xfId="16234"/>
    <cellStyle name="40 % – Zvýraznění5 56 7" xfId="8699"/>
    <cellStyle name="40 % – Zvýraznění5 57" xfId="5661"/>
    <cellStyle name="40 % – Zvýraznění5 57 2" xfId="5662"/>
    <cellStyle name="40 % – Zvýraznění5 57 2 2" xfId="13598"/>
    <cellStyle name="40 % – Zvýraznění5 57 3" xfId="5663"/>
    <cellStyle name="40 % – Zvýraznění5 57 3 2" xfId="13599"/>
    <cellStyle name="40 % – Zvýraznění5 57 4" xfId="5664"/>
    <cellStyle name="40 % – Zvýraznění5 57 4 2" xfId="13600"/>
    <cellStyle name="40 % – Zvýraznění5 57 5" xfId="5665"/>
    <cellStyle name="40 % – Zvýraznění5 57 5 2" xfId="13601"/>
    <cellStyle name="40 % – Zvýraznění5 57 6" xfId="16235"/>
    <cellStyle name="40 % – Zvýraznění5 57 7" xfId="8700"/>
    <cellStyle name="40 % – Zvýraznění5 58" xfId="5666"/>
    <cellStyle name="40 % – Zvýraznění5 58 2" xfId="5667"/>
    <cellStyle name="40 % – Zvýraznění5 58 2 2" xfId="13602"/>
    <cellStyle name="40 % – Zvýraznění5 58 3" xfId="5668"/>
    <cellStyle name="40 % – Zvýraznění5 58 3 2" xfId="13603"/>
    <cellStyle name="40 % – Zvýraznění5 58 4" xfId="5669"/>
    <cellStyle name="40 % – Zvýraznění5 58 4 2" xfId="13604"/>
    <cellStyle name="40 % – Zvýraznění5 58 5" xfId="5670"/>
    <cellStyle name="40 % – Zvýraznění5 58 5 2" xfId="13605"/>
    <cellStyle name="40 % – Zvýraznění5 58 6" xfId="16236"/>
    <cellStyle name="40 % – Zvýraznění5 58 7" xfId="8701"/>
    <cellStyle name="40 % – Zvýraznění5 59" xfId="5671"/>
    <cellStyle name="40 % – Zvýraznění5 59 2" xfId="5672"/>
    <cellStyle name="40 % – Zvýraznění5 59 2 2" xfId="13606"/>
    <cellStyle name="40 % – Zvýraznění5 59 3" xfId="5673"/>
    <cellStyle name="40 % – Zvýraznění5 59 3 2" xfId="13607"/>
    <cellStyle name="40 % – Zvýraznění5 59 4" xfId="5674"/>
    <cellStyle name="40 % – Zvýraznění5 59 4 2" xfId="13608"/>
    <cellStyle name="40 % – Zvýraznění5 59 5" xfId="5675"/>
    <cellStyle name="40 % – Zvýraznění5 59 5 2" xfId="13609"/>
    <cellStyle name="40 % – Zvýraznění5 59 6" xfId="16237"/>
    <cellStyle name="40 % – Zvýraznění5 59 7" xfId="8702"/>
    <cellStyle name="40 % – Zvýraznění5 6" xfId="5676"/>
    <cellStyle name="40 % – Zvýraznění5 6 2" xfId="5677"/>
    <cellStyle name="40 % – Zvýraznění5 6 2 2" xfId="13610"/>
    <cellStyle name="40 % – Zvýraznění5 6 3" xfId="5678"/>
    <cellStyle name="40 % – Zvýraznění5 6 3 2" xfId="13611"/>
    <cellStyle name="40 % – Zvýraznění5 6 4" xfId="5679"/>
    <cellStyle name="40 % – Zvýraznění5 6 4 2" xfId="13612"/>
    <cellStyle name="40 % – Zvýraznění5 6 5" xfId="5680"/>
    <cellStyle name="40 % – Zvýraznění5 6 5 2" xfId="13613"/>
    <cellStyle name="40 % – Zvýraznění5 6 6" xfId="16238"/>
    <cellStyle name="40 % – Zvýraznění5 6 7" xfId="8703"/>
    <cellStyle name="40 % – Zvýraznění5 60" xfId="5681"/>
    <cellStyle name="40 % – Zvýraznění5 60 2" xfId="5682"/>
    <cellStyle name="40 % – Zvýraznění5 60 2 2" xfId="13614"/>
    <cellStyle name="40 % – Zvýraznění5 60 3" xfId="5683"/>
    <cellStyle name="40 % – Zvýraznění5 60 3 2" xfId="13615"/>
    <cellStyle name="40 % – Zvýraznění5 60 4" xfId="5684"/>
    <cellStyle name="40 % – Zvýraznění5 60 4 2" xfId="13616"/>
    <cellStyle name="40 % – Zvýraznění5 60 5" xfId="5685"/>
    <cellStyle name="40 % – Zvýraznění5 60 5 2" xfId="13617"/>
    <cellStyle name="40 % – Zvýraznění5 60 6" xfId="16239"/>
    <cellStyle name="40 % – Zvýraznění5 60 7" xfId="8704"/>
    <cellStyle name="40 % – Zvýraznění5 61" xfId="5686"/>
    <cellStyle name="40 % – Zvýraznění5 61 2" xfId="5687"/>
    <cellStyle name="40 % – Zvýraznění5 61 2 2" xfId="13618"/>
    <cellStyle name="40 % – Zvýraznění5 61 3" xfId="5688"/>
    <cellStyle name="40 % – Zvýraznění5 61 3 2" xfId="13619"/>
    <cellStyle name="40 % – Zvýraznění5 61 4" xfId="5689"/>
    <cellStyle name="40 % – Zvýraznění5 61 4 2" xfId="13620"/>
    <cellStyle name="40 % – Zvýraznění5 61 5" xfId="5690"/>
    <cellStyle name="40 % – Zvýraznění5 61 5 2" xfId="13621"/>
    <cellStyle name="40 % – Zvýraznění5 61 6" xfId="16240"/>
    <cellStyle name="40 % – Zvýraznění5 61 7" xfId="8705"/>
    <cellStyle name="40 % – Zvýraznění5 62" xfId="5691"/>
    <cellStyle name="40 % – Zvýraznění5 62 2" xfId="5692"/>
    <cellStyle name="40 % – Zvýraznění5 62 2 2" xfId="13622"/>
    <cellStyle name="40 % – Zvýraznění5 62 3" xfId="5693"/>
    <cellStyle name="40 % – Zvýraznění5 62 3 2" xfId="13623"/>
    <cellStyle name="40 % – Zvýraznění5 62 4" xfId="5694"/>
    <cellStyle name="40 % – Zvýraznění5 62 4 2" xfId="13624"/>
    <cellStyle name="40 % – Zvýraznění5 62 5" xfId="5695"/>
    <cellStyle name="40 % – Zvýraznění5 62 5 2" xfId="13625"/>
    <cellStyle name="40 % – Zvýraznění5 62 6" xfId="16241"/>
    <cellStyle name="40 % – Zvýraznění5 62 7" xfId="8706"/>
    <cellStyle name="40 % – Zvýraznění5 63" xfId="5696"/>
    <cellStyle name="40 % – Zvýraznění5 63 2" xfId="5697"/>
    <cellStyle name="40 % – Zvýraznění5 63 2 2" xfId="13626"/>
    <cellStyle name="40 % – Zvýraznění5 63 3" xfId="5698"/>
    <cellStyle name="40 % – Zvýraznění5 63 3 2" xfId="13627"/>
    <cellStyle name="40 % – Zvýraznění5 63 4" xfId="5699"/>
    <cellStyle name="40 % – Zvýraznění5 63 4 2" xfId="13628"/>
    <cellStyle name="40 % – Zvýraznění5 63 5" xfId="5700"/>
    <cellStyle name="40 % – Zvýraznění5 63 5 2" xfId="13629"/>
    <cellStyle name="40 % – Zvýraznění5 63 6" xfId="16242"/>
    <cellStyle name="40 % – Zvýraznění5 63 7" xfId="8707"/>
    <cellStyle name="40 % – Zvýraznění5 64" xfId="5701"/>
    <cellStyle name="40 % – Zvýraznění5 64 2" xfId="5702"/>
    <cellStyle name="40 % – Zvýraznění5 64 2 2" xfId="13630"/>
    <cellStyle name="40 % – Zvýraznění5 64 3" xfId="5703"/>
    <cellStyle name="40 % – Zvýraznění5 64 3 2" xfId="13631"/>
    <cellStyle name="40 % – Zvýraznění5 64 4" xfId="5704"/>
    <cellStyle name="40 % – Zvýraznění5 64 4 2" xfId="13632"/>
    <cellStyle name="40 % – Zvýraznění5 64 5" xfId="5705"/>
    <cellStyle name="40 % – Zvýraznění5 64 5 2" xfId="13633"/>
    <cellStyle name="40 % – Zvýraznění5 64 6" xfId="16243"/>
    <cellStyle name="40 % – Zvýraznění5 64 7" xfId="8708"/>
    <cellStyle name="40 % – Zvýraznění5 65" xfId="5706"/>
    <cellStyle name="40 % – Zvýraznění5 65 2" xfId="5707"/>
    <cellStyle name="40 % – Zvýraznění5 65 2 2" xfId="13634"/>
    <cellStyle name="40 % – Zvýraznění5 65 3" xfId="5708"/>
    <cellStyle name="40 % – Zvýraznění5 65 3 2" xfId="13635"/>
    <cellStyle name="40 % – Zvýraznění5 65 4" xfId="5709"/>
    <cellStyle name="40 % – Zvýraznění5 65 4 2" xfId="13636"/>
    <cellStyle name="40 % – Zvýraznění5 65 5" xfId="5710"/>
    <cellStyle name="40 % – Zvýraznění5 65 5 2" xfId="13637"/>
    <cellStyle name="40 % – Zvýraznění5 65 6" xfId="16244"/>
    <cellStyle name="40 % – Zvýraznění5 65 7" xfId="8709"/>
    <cellStyle name="40 % – Zvýraznění5 66" xfId="5711"/>
    <cellStyle name="40 % – Zvýraznění5 66 2" xfId="5712"/>
    <cellStyle name="40 % – Zvýraznění5 66 2 2" xfId="13638"/>
    <cellStyle name="40 % – Zvýraznění5 66 3" xfId="5713"/>
    <cellStyle name="40 % – Zvýraznění5 66 3 2" xfId="13639"/>
    <cellStyle name="40 % – Zvýraznění5 66 4" xfId="5714"/>
    <cellStyle name="40 % – Zvýraznění5 66 4 2" xfId="13640"/>
    <cellStyle name="40 % – Zvýraznění5 66 5" xfId="5715"/>
    <cellStyle name="40 % – Zvýraznění5 66 5 2" xfId="13641"/>
    <cellStyle name="40 % – Zvýraznění5 66 6" xfId="16245"/>
    <cellStyle name="40 % – Zvýraznění5 66 7" xfId="8710"/>
    <cellStyle name="40 % – Zvýraznění5 67" xfId="5716"/>
    <cellStyle name="40 % – Zvýraznění5 67 2" xfId="5717"/>
    <cellStyle name="40 % – Zvýraznění5 67 2 2" xfId="13642"/>
    <cellStyle name="40 % – Zvýraznění5 67 3" xfId="5718"/>
    <cellStyle name="40 % – Zvýraznění5 67 3 2" xfId="13643"/>
    <cellStyle name="40 % – Zvýraznění5 67 4" xfId="5719"/>
    <cellStyle name="40 % – Zvýraznění5 67 4 2" xfId="13644"/>
    <cellStyle name="40 % – Zvýraznění5 67 5" xfId="5720"/>
    <cellStyle name="40 % – Zvýraznění5 67 5 2" xfId="13645"/>
    <cellStyle name="40 % – Zvýraznění5 67 6" xfId="16246"/>
    <cellStyle name="40 % – Zvýraznění5 67 7" xfId="8711"/>
    <cellStyle name="40 % – Zvýraznění5 68" xfId="5721"/>
    <cellStyle name="40 % – Zvýraznění5 68 2" xfId="5722"/>
    <cellStyle name="40 % – Zvýraznění5 68 2 2" xfId="13646"/>
    <cellStyle name="40 % – Zvýraznění5 68 3" xfId="5723"/>
    <cellStyle name="40 % – Zvýraznění5 68 3 2" xfId="13647"/>
    <cellStyle name="40 % – Zvýraznění5 68 4" xfId="5724"/>
    <cellStyle name="40 % – Zvýraznění5 68 4 2" xfId="13648"/>
    <cellStyle name="40 % – Zvýraznění5 68 5" xfId="5725"/>
    <cellStyle name="40 % – Zvýraznění5 68 5 2" xfId="13649"/>
    <cellStyle name="40 % – Zvýraznění5 68 6" xfId="16247"/>
    <cellStyle name="40 % – Zvýraznění5 68 7" xfId="8712"/>
    <cellStyle name="40 % – Zvýraznění5 69" xfId="5726"/>
    <cellStyle name="40 % – Zvýraznění5 69 2" xfId="5727"/>
    <cellStyle name="40 % – Zvýraznění5 69 2 2" xfId="13650"/>
    <cellStyle name="40 % – Zvýraznění5 69 3" xfId="5728"/>
    <cellStyle name="40 % – Zvýraznění5 69 3 2" xfId="13651"/>
    <cellStyle name="40 % – Zvýraznění5 69 4" xfId="5729"/>
    <cellStyle name="40 % – Zvýraznění5 69 4 2" xfId="13652"/>
    <cellStyle name="40 % – Zvýraznění5 69 5" xfId="5730"/>
    <cellStyle name="40 % – Zvýraznění5 69 5 2" xfId="13653"/>
    <cellStyle name="40 % – Zvýraznění5 69 6" xfId="16248"/>
    <cellStyle name="40 % – Zvýraznění5 69 7" xfId="8713"/>
    <cellStyle name="40 % – Zvýraznění5 7" xfId="5731"/>
    <cellStyle name="40 % – Zvýraznění5 7 2" xfId="5732"/>
    <cellStyle name="40 % – Zvýraznění5 7 2 2" xfId="13654"/>
    <cellStyle name="40 % – Zvýraznění5 7 3" xfId="5733"/>
    <cellStyle name="40 % – Zvýraznění5 7 3 2" xfId="13655"/>
    <cellStyle name="40 % – Zvýraznění5 7 4" xfId="5734"/>
    <cellStyle name="40 % – Zvýraznění5 7 4 2" xfId="13656"/>
    <cellStyle name="40 % – Zvýraznění5 7 5" xfId="5735"/>
    <cellStyle name="40 % – Zvýraznění5 7 5 2" xfId="13657"/>
    <cellStyle name="40 % – Zvýraznění5 7 6" xfId="16249"/>
    <cellStyle name="40 % – Zvýraznění5 7 7" xfId="8714"/>
    <cellStyle name="40 % – Zvýraznění5 70" xfId="5736"/>
    <cellStyle name="40 % – Zvýraznění5 70 2" xfId="5737"/>
    <cellStyle name="40 % – Zvýraznění5 70 2 2" xfId="13658"/>
    <cellStyle name="40 % – Zvýraznění5 70 3" xfId="5738"/>
    <cellStyle name="40 % – Zvýraznění5 70 3 2" xfId="13659"/>
    <cellStyle name="40 % – Zvýraznění5 70 4" xfId="5739"/>
    <cellStyle name="40 % – Zvýraznění5 70 4 2" xfId="13660"/>
    <cellStyle name="40 % – Zvýraznění5 70 5" xfId="5740"/>
    <cellStyle name="40 % – Zvýraznění5 70 5 2" xfId="13661"/>
    <cellStyle name="40 % – Zvýraznění5 70 6" xfId="16250"/>
    <cellStyle name="40 % – Zvýraznění5 70 7" xfId="8715"/>
    <cellStyle name="40 % – Zvýraznění5 71" xfId="5741"/>
    <cellStyle name="40 % – Zvýraznění5 71 2" xfId="5742"/>
    <cellStyle name="40 % – Zvýraznění5 71 2 2" xfId="13662"/>
    <cellStyle name="40 % – Zvýraznění5 71 3" xfId="5743"/>
    <cellStyle name="40 % – Zvýraznění5 71 3 2" xfId="13663"/>
    <cellStyle name="40 % – Zvýraznění5 71 4" xfId="5744"/>
    <cellStyle name="40 % – Zvýraznění5 71 4 2" xfId="13664"/>
    <cellStyle name="40 % – Zvýraznění5 71 5" xfId="5745"/>
    <cellStyle name="40 % – Zvýraznění5 71 5 2" xfId="13665"/>
    <cellStyle name="40 % – Zvýraznění5 71 6" xfId="16251"/>
    <cellStyle name="40 % – Zvýraznění5 71 7" xfId="8716"/>
    <cellStyle name="40 % – Zvýraznění5 72" xfId="5746"/>
    <cellStyle name="40 % – Zvýraznění5 72 2" xfId="5747"/>
    <cellStyle name="40 % – Zvýraznění5 72 2 2" xfId="13666"/>
    <cellStyle name="40 % – Zvýraznění5 72 3" xfId="5748"/>
    <cellStyle name="40 % – Zvýraznění5 72 3 2" xfId="13667"/>
    <cellStyle name="40 % – Zvýraznění5 72 4" xfId="5749"/>
    <cellStyle name="40 % – Zvýraznění5 72 4 2" xfId="13668"/>
    <cellStyle name="40 % – Zvýraznění5 72 5" xfId="5750"/>
    <cellStyle name="40 % – Zvýraznění5 72 5 2" xfId="13669"/>
    <cellStyle name="40 % – Zvýraznění5 72 6" xfId="16252"/>
    <cellStyle name="40 % – Zvýraznění5 72 7" xfId="8717"/>
    <cellStyle name="40 % – Zvýraznění5 73" xfId="5751"/>
    <cellStyle name="40 % – Zvýraznění5 73 2" xfId="5752"/>
    <cellStyle name="40 % – Zvýraznění5 73 2 2" xfId="13670"/>
    <cellStyle name="40 % – Zvýraznění5 73 3" xfId="5753"/>
    <cellStyle name="40 % – Zvýraznění5 73 3 2" xfId="13671"/>
    <cellStyle name="40 % – Zvýraznění5 73 4" xfId="5754"/>
    <cellStyle name="40 % – Zvýraznění5 73 4 2" xfId="13672"/>
    <cellStyle name="40 % – Zvýraznění5 73 5" xfId="5755"/>
    <cellStyle name="40 % – Zvýraznění5 73 5 2" xfId="13673"/>
    <cellStyle name="40 % – Zvýraznění5 73 6" xfId="16253"/>
    <cellStyle name="40 % – Zvýraznění5 73 7" xfId="8718"/>
    <cellStyle name="40 % – Zvýraznění5 74" xfId="5756"/>
    <cellStyle name="40 % – Zvýraznění5 74 2" xfId="5757"/>
    <cellStyle name="40 % – Zvýraznění5 74 2 2" xfId="13674"/>
    <cellStyle name="40 % – Zvýraznění5 74 3" xfId="5758"/>
    <cellStyle name="40 % – Zvýraznění5 74 3 2" xfId="13675"/>
    <cellStyle name="40 % – Zvýraznění5 74 4" xfId="5759"/>
    <cellStyle name="40 % – Zvýraznění5 74 4 2" xfId="13676"/>
    <cellStyle name="40 % – Zvýraznění5 74 5" xfId="5760"/>
    <cellStyle name="40 % – Zvýraznění5 74 5 2" xfId="13677"/>
    <cellStyle name="40 % – Zvýraznění5 74 6" xfId="16254"/>
    <cellStyle name="40 % – Zvýraznění5 74 7" xfId="8719"/>
    <cellStyle name="40 % – Zvýraznění5 75" xfId="5761"/>
    <cellStyle name="40 % – Zvýraznění5 75 2" xfId="5762"/>
    <cellStyle name="40 % – Zvýraznění5 75 2 2" xfId="13678"/>
    <cellStyle name="40 % – Zvýraznění5 75 3" xfId="5763"/>
    <cellStyle name="40 % – Zvýraznění5 75 3 2" xfId="13679"/>
    <cellStyle name="40 % – Zvýraznění5 75 4" xfId="5764"/>
    <cellStyle name="40 % – Zvýraznění5 75 4 2" xfId="13680"/>
    <cellStyle name="40 % – Zvýraznění5 75 5" xfId="5765"/>
    <cellStyle name="40 % – Zvýraznění5 75 5 2" xfId="13681"/>
    <cellStyle name="40 % – Zvýraznění5 75 6" xfId="16255"/>
    <cellStyle name="40 % – Zvýraznění5 75 7" xfId="8720"/>
    <cellStyle name="40 % – Zvýraznění5 76" xfId="5766"/>
    <cellStyle name="40 % – Zvýraznění5 76 2" xfId="5767"/>
    <cellStyle name="40 % – Zvýraznění5 76 2 2" xfId="13682"/>
    <cellStyle name="40 % – Zvýraznění5 76 3" xfId="5768"/>
    <cellStyle name="40 % – Zvýraznění5 76 3 2" xfId="13683"/>
    <cellStyle name="40 % – Zvýraznění5 76 4" xfId="5769"/>
    <cellStyle name="40 % – Zvýraznění5 76 4 2" xfId="13684"/>
    <cellStyle name="40 % – Zvýraznění5 76 5" xfId="5770"/>
    <cellStyle name="40 % – Zvýraznění5 76 5 2" xfId="13685"/>
    <cellStyle name="40 % – Zvýraznění5 76 6" xfId="16256"/>
    <cellStyle name="40 % – Zvýraznění5 76 7" xfId="8721"/>
    <cellStyle name="40 % – Zvýraznění5 77" xfId="5771"/>
    <cellStyle name="40 % – Zvýraznění5 77 2" xfId="5772"/>
    <cellStyle name="40 % – Zvýraznění5 77 2 2" xfId="13686"/>
    <cellStyle name="40 % – Zvýraznění5 77 3" xfId="5773"/>
    <cellStyle name="40 % – Zvýraznění5 77 3 2" xfId="13687"/>
    <cellStyle name="40 % – Zvýraznění5 77 4" xfId="5774"/>
    <cellStyle name="40 % – Zvýraznění5 77 4 2" xfId="13688"/>
    <cellStyle name="40 % – Zvýraznění5 77 5" xfId="5775"/>
    <cellStyle name="40 % – Zvýraznění5 77 5 2" xfId="13689"/>
    <cellStyle name="40 % – Zvýraznění5 77 6" xfId="16257"/>
    <cellStyle name="40 % – Zvýraznění5 77 7" xfId="8722"/>
    <cellStyle name="40 % – Zvýraznění5 78" xfId="5776"/>
    <cellStyle name="40 % – Zvýraznění5 78 2" xfId="5777"/>
    <cellStyle name="40 % – Zvýraznění5 78 2 2" xfId="13690"/>
    <cellStyle name="40 % – Zvýraznění5 78 3" xfId="5778"/>
    <cellStyle name="40 % – Zvýraznění5 78 3 2" xfId="13691"/>
    <cellStyle name="40 % – Zvýraznění5 78 4" xfId="5779"/>
    <cellStyle name="40 % – Zvýraznění5 78 4 2" xfId="13692"/>
    <cellStyle name="40 % – Zvýraznění5 78 5" xfId="5780"/>
    <cellStyle name="40 % – Zvýraznění5 78 5 2" xfId="13693"/>
    <cellStyle name="40 % – Zvýraznění5 78 6" xfId="16258"/>
    <cellStyle name="40 % – Zvýraznění5 78 7" xfId="8723"/>
    <cellStyle name="40 % – Zvýraznění5 79" xfId="5781"/>
    <cellStyle name="40 % – Zvýraznění5 79 2" xfId="5782"/>
    <cellStyle name="40 % – Zvýraznění5 79 2 2" xfId="13694"/>
    <cellStyle name="40 % – Zvýraznění5 79 3" xfId="5783"/>
    <cellStyle name="40 % – Zvýraznění5 79 3 2" xfId="13695"/>
    <cellStyle name="40 % – Zvýraznění5 79 4" xfId="5784"/>
    <cellStyle name="40 % – Zvýraznění5 79 4 2" xfId="13696"/>
    <cellStyle name="40 % – Zvýraznění5 79 5" xfId="5785"/>
    <cellStyle name="40 % – Zvýraznění5 79 5 2" xfId="13697"/>
    <cellStyle name="40 % – Zvýraznění5 79 6" xfId="16259"/>
    <cellStyle name="40 % – Zvýraznění5 79 7" xfId="8724"/>
    <cellStyle name="40 % – Zvýraznění5 8" xfId="5786"/>
    <cellStyle name="40 % – Zvýraznění5 8 2" xfId="5787"/>
    <cellStyle name="40 % – Zvýraznění5 8 2 2" xfId="13698"/>
    <cellStyle name="40 % – Zvýraznění5 8 3" xfId="5788"/>
    <cellStyle name="40 % – Zvýraznění5 8 3 2" xfId="13699"/>
    <cellStyle name="40 % – Zvýraznění5 8 4" xfId="5789"/>
    <cellStyle name="40 % – Zvýraznění5 8 4 2" xfId="13700"/>
    <cellStyle name="40 % – Zvýraznění5 8 5" xfId="5790"/>
    <cellStyle name="40 % – Zvýraznění5 8 5 2" xfId="13701"/>
    <cellStyle name="40 % – Zvýraznění5 8 6" xfId="16260"/>
    <cellStyle name="40 % – Zvýraznění5 8 7" xfId="8725"/>
    <cellStyle name="40 % – Zvýraznění5 80" xfId="5791"/>
    <cellStyle name="40 % – Zvýraznění5 80 2" xfId="5792"/>
    <cellStyle name="40 % – Zvýraznění5 80 2 2" xfId="13702"/>
    <cellStyle name="40 % – Zvýraznění5 80 3" xfId="5793"/>
    <cellStyle name="40 % – Zvýraznění5 80 3 2" xfId="13703"/>
    <cellStyle name="40 % – Zvýraznění5 80 4" xfId="5794"/>
    <cellStyle name="40 % – Zvýraznění5 80 4 2" xfId="13704"/>
    <cellStyle name="40 % – Zvýraznění5 80 5" xfId="5795"/>
    <cellStyle name="40 % – Zvýraznění5 80 5 2" xfId="13705"/>
    <cellStyle name="40 % – Zvýraznění5 80 6" xfId="16261"/>
    <cellStyle name="40 % – Zvýraznění5 80 7" xfId="8726"/>
    <cellStyle name="40 % – Zvýraznění5 81" xfId="5796"/>
    <cellStyle name="40 % – Zvýraznění5 81 2" xfId="5797"/>
    <cellStyle name="40 % – Zvýraznění5 81 2 2" xfId="13706"/>
    <cellStyle name="40 % – Zvýraznění5 81 3" xfId="5798"/>
    <cellStyle name="40 % – Zvýraznění5 81 3 2" xfId="13707"/>
    <cellStyle name="40 % – Zvýraznění5 81 4" xfId="5799"/>
    <cellStyle name="40 % – Zvýraznění5 81 4 2" xfId="13708"/>
    <cellStyle name="40 % – Zvýraznění5 81 5" xfId="5800"/>
    <cellStyle name="40 % – Zvýraznění5 81 5 2" xfId="13709"/>
    <cellStyle name="40 % – Zvýraznění5 81 6" xfId="16262"/>
    <cellStyle name="40 % – Zvýraznění5 81 7" xfId="8727"/>
    <cellStyle name="40 % – Zvýraznění5 82" xfId="5801"/>
    <cellStyle name="40 % – Zvýraznění5 82 2" xfId="5802"/>
    <cellStyle name="40 % – Zvýraznění5 82 2 2" xfId="13710"/>
    <cellStyle name="40 % – Zvýraznění5 82 3" xfId="5803"/>
    <cellStyle name="40 % – Zvýraznění5 82 3 2" xfId="13711"/>
    <cellStyle name="40 % – Zvýraznění5 82 4" xfId="5804"/>
    <cellStyle name="40 % – Zvýraznění5 82 4 2" xfId="13712"/>
    <cellStyle name="40 % – Zvýraznění5 82 5" xfId="5805"/>
    <cellStyle name="40 % – Zvýraznění5 82 5 2" xfId="13713"/>
    <cellStyle name="40 % – Zvýraznění5 82 6" xfId="16263"/>
    <cellStyle name="40 % – Zvýraznění5 82 7" xfId="8728"/>
    <cellStyle name="40 % – Zvýraznění5 83" xfId="5806"/>
    <cellStyle name="40 % – Zvýraznění5 83 2" xfId="5807"/>
    <cellStyle name="40 % – Zvýraznění5 83 2 2" xfId="13714"/>
    <cellStyle name="40 % – Zvýraznění5 83 3" xfId="5808"/>
    <cellStyle name="40 % – Zvýraznění5 83 3 2" xfId="13715"/>
    <cellStyle name="40 % – Zvýraznění5 83 4" xfId="5809"/>
    <cellStyle name="40 % – Zvýraznění5 83 4 2" xfId="13716"/>
    <cellStyle name="40 % – Zvýraznění5 83 5" xfId="5810"/>
    <cellStyle name="40 % – Zvýraznění5 83 5 2" xfId="13717"/>
    <cellStyle name="40 % – Zvýraznění5 83 6" xfId="16264"/>
    <cellStyle name="40 % – Zvýraznění5 83 7" xfId="8729"/>
    <cellStyle name="40 % – Zvýraznění5 84" xfId="5811"/>
    <cellStyle name="40 % – Zvýraznění5 84 2" xfId="5812"/>
    <cellStyle name="40 % – Zvýraznění5 84 2 2" xfId="13718"/>
    <cellStyle name="40 % – Zvýraznění5 84 3" xfId="5813"/>
    <cellStyle name="40 % – Zvýraznění5 84 3 2" xfId="13719"/>
    <cellStyle name="40 % – Zvýraznění5 84 4" xfId="5814"/>
    <cellStyle name="40 % – Zvýraznění5 84 4 2" xfId="13720"/>
    <cellStyle name="40 % – Zvýraznění5 84 5" xfId="5815"/>
    <cellStyle name="40 % – Zvýraznění5 84 5 2" xfId="13721"/>
    <cellStyle name="40 % – Zvýraznění5 84 6" xfId="16265"/>
    <cellStyle name="40 % – Zvýraznění5 84 7" xfId="8730"/>
    <cellStyle name="40 % – Zvýraznění5 85" xfId="5816"/>
    <cellStyle name="40 % – Zvýraznění5 85 2" xfId="5817"/>
    <cellStyle name="40 % – Zvýraznění5 85 2 2" xfId="13722"/>
    <cellStyle name="40 % – Zvýraznění5 85 3" xfId="5818"/>
    <cellStyle name="40 % – Zvýraznění5 85 3 2" xfId="13723"/>
    <cellStyle name="40 % – Zvýraznění5 85 4" xfId="5819"/>
    <cellStyle name="40 % – Zvýraznění5 85 4 2" xfId="13724"/>
    <cellStyle name="40 % – Zvýraznění5 85 5" xfId="5820"/>
    <cellStyle name="40 % – Zvýraznění5 85 5 2" xfId="13725"/>
    <cellStyle name="40 % – Zvýraznění5 85 6" xfId="16266"/>
    <cellStyle name="40 % – Zvýraznění5 85 7" xfId="8731"/>
    <cellStyle name="40 % – Zvýraznění5 86" xfId="5821"/>
    <cellStyle name="40 % – Zvýraznění5 86 2" xfId="5822"/>
    <cellStyle name="40 % – Zvýraznění5 86 2 2" xfId="13726"/>
    <cellStyle name="40 % – Zvýraznění5 86 3" xfId="5823"/>
    <cellStyle name="40 % – Zvýraznění5 86 3 2" xfId="13727"/>
    <cellStyle name="40 % – Zvýraznění5 86 4" xfId="5824"/>
    <cellStyle name="40 % – Zvýraznění5 86 4 2" xfId="13728"/>
    <cellStyle name="40 % – Zvýraznění5 86 5" xfId="5825"/>
    <cellStyle name="40 % – Zvýraznění5 86 5 2" xfId="13729"/>
    <cellStyle name="40 % – Zvýraznění5 86 6" xfId="16267"/>
    <cellStyle name="40 % – Zvýraznění5 86 7" xfId="8732"/>
    <cellStyle name="40 % – Zvýraznění5 87" xfId="5826"/>
    <cellStyle name="40 % – Zvýraznění5 87 2" xfId="5827"/>
    <cellStyle name="40 % – Zvýraznění5 87 2 2" xfId="13730"/>
    <cellStyle name="40 % – Zvýraznění5 87 3" xfId="5828"/>
    <cellStyle name="40 % – Zvýraznění5 87 3 2" xfId="13731"/>
    <cellStyle name="40 % – Zvýraznění5 87 4" xfId="5829"/>
    <cellStyle name="40 % – Zvýraznění5 87 4 2" xfId="13732"/>
    <cellStyle name="40 % – Zvýraznění5 87 5" xfId="5830"/>
    <cellStyle name="40 % – Zvýraznění5 87 5 2" xfId="13733"/>
    <cellStyle name="40 % – Zvýraznění5 87 6" xfId="16268"/>
    <cellStyle name="40 % – Zvýraznění5 87 7" xfId="8733"/>
    <cellStyle name="40 % – Zvýraznění5 88" xfId="5831"/>
    <cellStyle name="40 % – Zvýraznění5 88 2" xfId="5832"/>
    <cellStyle name="40 % – Zvýraznění5 88 2 2" xfId="13734"/>
    <cellStyle name="40 % – Zvýraznění5 88 3" xfId="5833"/>
    <cellStyle name="40 % – Zvýraznění5 88 3 2" xfId="13735"/>
    <cellStyle name="40 % – Zvýraznění5 88 4" xfId="5834"/>
    <cellStyle name="40 % – Zvýraznění5 88 4 2" xfId="13736"/>
    <cellStyle name="40 % – Zvýraznění5 88 5" xfId="5835"/>
    <cellStyle name="40 % – Zvýraznění5 88 5 2" xfId="13737"/>
    <cellStyle name="40 % – Zvýraznění5 88 6" xfId="16269"/>
    <cellStyle name="40 % – Zvýraznění5 88 7" xfId="8734"/>
    <cellStyle name="40 % – Zvýraznění5 89" xfId="5836"/>
    <cellStyle name="40 % – Zvýraznění5 89 2" xfId="5837"/>
    <cellStyle name="40 % – Zvýraznění5 89 2 2" xfId="13738"/>
    <cellStyle name="40 % – Zvýraznění5 89 3" xfId="5838"/>
    <cellStyle name="40 % – Zvýraznění5 89 3 2" xfId="13739"/>
    <cellStyle name="40 % – Zvýraznění5 89 4" xfId="5839"/>
    <cellStyle name="40 % – Zvýraznění5 89 4 2" xfId="13740"/>
    <cellStyle name="40 % – Zvýraznění5 89 5" xfId="5840"/>
    <cellStyle name="40 % – Zvýraznění5 89 5 2" xfId="13741"/>
    <cellStyle name="40 % – Zvýraznění5 89 6" xfId="16270"/>
    <cellStyle name="40 % – Zvýraznění5 89 7" xfId="8735"/>
    <cellStyle name="40 % – Zvýraznění5 9" xfId="5841"/>
    <cellStyle name="40 % – Zvýraznění5 9 2" xfId="5842"/>
    <cellStyle name="40 % – Zvýraznění5 9 2 2" xfId="13742"/>
    <cellStyle name="40 % – Zvýraznění5 9 3" xfId="5843"/>
    <cellStyle name="40 % – Zvýraznění5 9 3 2" xfId="13743"/>
    <cellStyle name="40 % – Zvýraznění5 9 4" xfId="5844"/>
    <cellStyle name="40 % – Zvýraznění5 9 4 2" xfId="13744"/>
    <cellStyle name="40 % – Zvýraznění5 9 5" xfId="5845"/>
    <cellStyle name="40 % – Zvýraznění5 9 5 2" xfId="13745"/>
    <cellStyle name="40 % – Zvýraznění5 9 6" xfId="16271"/>
    <cellStyle name="40 % – Zvýraznění5 9 7" xfId="8736"/>
    <cellStyle name="40 % – Zvýraznění5 90" xfId="5846"/>
    <cellStyle name="40 % – Zvýraznění5 90 2" xfId="5847"/>
    <cellStyle name="40 % – Zvýraznění5 90 2 2" xfId="13746"/>
    <cellStyle name="40 % – Zvýraznění5 90 3" xfId="5848"/>
    <cellStyle name="40 % – Zvýraznění5 90 3 2" xfId="13747"/>
    <cellStyle name="40 % – Zvýraznění5 90 4" xfId="5849"/>
    <cellStyle name="40 % – Zvýraznění5 90 4 2" xfId="13748"/>
    <cellStyle name="40 % – Zvýraznění5 90 5" xfId="5850"/>
    <cellStyle name="40 % – Zvýraznění5 90 5 2" xfId="13749"/>
    <cellStyle name="40 % – Zvýraznění5 90 6" xfId="16272"/>
    <cellStyle name="40 % – Zvýraznění5 90 7" xfId="8737"/>
    <cellStyle name="40 % – Zvýraznění5 91" xfId="5851"/>
    <cellStyle name="40 % – Zvýraznění5 91 2" xfId="5852"/>
    <cellStyle name="40 % – Zvýraznění5 91 2 2" xfId="13750"/>
    <cellStyle name="40 % – Zvýraznění5 91 3" xfId="5853"/>
    <cellStyle name="40 % – Zvýraznění5 91 3 2" xfId="13751"/>
    <cellStyle name="40 % – Zvýraznění5 91 4" xfId="5854"/>
    <cellStyle name="40 % – Zvýraznění5 91 4 2" xfId="13752"/>
    <cellStyle name="40 % – Zvýraznění5 91 5" xfId="5855"/>
    <cellStyle name="40 % – Zvýraznění5 91 5 2" xfId="13753"/>
    <cellStyle name="40 % – Zvýraznění5 91 6" xfId="16273"/>
    <cellStyle name="40 % – Zvýraznění5 91 7" xfId="8738"/>
    <cellStyle name="40 % – Zvýraznění5 92" xfId="5856"/>
    <cellStyle name="40 % – Zvýraznění5 92 2" xfId="5857"/>
    <cellStyle name="40 % – Zvýraznění5 92 2 2" xfId="13754"/>
    <cellStyle name="40 % – Zvýraznění5 92 3" xfId="5858"/>
    <cellStyle name="40 % – Zvýraznění5 92 3 2" xfId="13755"/>
    <cellStyle name="40 % – Zvýraznění5 92 4" xfId="5859"/>
    <cellStyle name="40 % – Zvýraznění5 92 4 2" xfId="13756"/>
    <cellStyle name="40 % – Zvýraznění5 92 5" xfId="5860"/>
    <cellStyle name="40 % – Zvýraznění5 92 5 2" xfId="13757"/>
    <cellStyle name="40 % – Zvýraznění5 92 6" xfId="16274"/>
    <cellStyle name="40 % – Zvýraznění5 92 7" xfId="8739"/>
    <cellStyle name="40 % – Zvýraznění5 93" xfId="5861"/>
    <cellStyle name="40 % – Zvýraznění5 93 2" xfId="5862"/>
    <cellStyle name="40 % – Zvýraznění5 93 2 2" xfId="13758"/>
    <cellStyle name="40 % – Zvýraznění5 93 3" xfId="5863"/>
    <cellStyle name="40 % – Zvýraznění5 93 3 2" xfId="13759"/>
    <cellStyle name="40 % – Zvýraznění5 93 4" xfId="5864"/>
    <cellStyle name="40 % – Zvýraznění5 93 4 2" xfId="13760"/>
    <cellStyle name="40 % – Zvýraznění5 93 5" xfId="5865"/>
    <cellStyle name="40 % – Zvýraznění5 93 5 2" xfId="13761"/>
    <cellStyle name="40 % – Zvýraznění5 93 6" xfId="16275"/>
    <cellStyle name="40 % – Zvýraznění5 93 7" xfId="8740"/>
    <cellStyle name="40 % – Zvýraznění5 94" xfId="5866"/>
    <cellStyle name="40 % – Zvýraznění5 94 2" xfId="5867"/>
    <cellStyle name="40 % – Zvýraznění5 94 2 2" xfId="13762"/>
    <cellStyle name="40 % – Zvýraznění5 94 3" xfId="5868"/>
    <cellStyle name="40 % – Zvýraznění5 94 3 2" xfId="13763"/>
    <cellStyle name="40 % – Zvýraznění5 94 4" xfId="5869"/>
    <cellStyle name="40 % – Zvýraznění5 94 4 2" xfId="13764"/>
    <cellStyle name="40 % – Zvýraznění5 94 5" xfId="5870"/>
    <cellStyle name="40 % – Zvýraznění5 94 5 2" xfId="13765"/>
    <cellStyle name="40 % – Zvýraznění5 94 6" xfId="16276"/>
    <cellStyle name="40 % – Zvýraznění5 94 7" xfId="8741"/>
    <cellStyle name="40 % – Zvýraznění5 95" xfId="5871"/>
    <cellStyle name="40 % – Zvýraznění5 95 2" xfId="5872"/>
    <cellStyle name="40 % – Zvýraznění5 95 2 2" xfId="13766"/>
    <cellStyle name="40 % – Zvýraznění5 95 3" xfId="5873"/>
    <cellStyle name="40 % – Zvýraznění5 95 3 2" xfId="13767"/>
    <cellStyle name="40 % – Zvýraznění5 95 4" xfId="5874"/>
    <cellStyle name="40 % – Zvýraznění5 95 4 2" xfId="13768"/>
    <cellStyle name="40 % – Zvýraznění5 95 5" xfId="5875"/>
    <cellStyle name="40 % – Zvýraznění5 95 5 2" xfId="13769"/>
    <cellStyle name="40 % – Zvýraznění5 95 6" xfId="16277"/>
    <cellStyle name="40 % – Zvýraznění5 95 7" xfId="8742"/>
    <cellStyle name="40 % – Zvýraznění5 96" xfId="5876"/>
    <cellStyle name="40 % – Zvýraznění5 96 2" xfId="5877"/>
    <cellStyle name="40 % – Zvýraznění5 96 2 2" xfId="13770"/>
    <cellStyle name="40 % – Zvýraznění5 96 3" xfId="5878"/>
    <cellStyle name="40 % – Zvýraznění5 96 3 2" xfId="13771"/>
    <cellStyle name="40 % – Zvýraznění5 96 4" xfId="5879"/>
    <cellStyle name="40 % – Zvýraznění5 96 4 2" xfId="13772"/>
    <cellStyle name="40 % – Zvýraznění5 96 5" xfId="5880"/>
    <cellStyle name="40 % – Zvýraznění5 96 5 2" xfId="13773"/>
    <cellStyle name="40 % – Zvýraznění5 96 6" xfId="16278"/>
    <cellStyle name="40 % – Zvýraznění5 96 7" xfId="8743"/>
    <cellStyle name="40 % – Zvýraznění5 97" xfId="5881"/>
    <cellStyle name="40 % – Zvýraznění5 97 2" xfId="5882"/>
    <cellStyle name="40 % – Zvýraznění5 97 2 2" xfId="13774"/>
    <cellStyle name="40 % – Zvýraznění5 97 3" xfId="5883"/>
    <cellStyle name="40 % – Zvýraznění5 97 3 2" xfId="13775"/>
    <cellStyle name="40 % – Zvýraznění5 97 4" xfId="5884"/>
    <cellStyle name="40 % – Zvýraznění5 97 4 2" xfId="13776"/>
    <cellStyle name="40 % – Zvýraznění5 97 5" xfId="5885"/>
    <cellStyle name="40 % – Zvýraznění5 97 5 2" xfId="13777"/>
    <cellStyle name="40 % – Zvýraznění5 97 6" xfId="16279"/>
    <cellStyle name="40 % – Zvýraznění5 97 7" xfId="8744"/>
    <cellStyle name="40 % – Zvýraznění5 98" xfId="5886"/>
    <cellStyle name="40 % – Zvýraznění5 98 2" xfId="5887"/>
    <cellStyle name="40 % – Zvýraznění5 98 2 2" xfId="13778"/>
    <cellStyle name="40 % – Zvýraznění5 98 3" xfId="5888"/>
    <cellStyle name="40 % – Zvýraznění5 98 3 2" xfId="13779"/>
    <cellStyle name="40 % – Zvýraznění5 98 4" xfId="5889"/>
    <cellStyle name="40 % – Zvýraznění5 98 4 2" xfId="13780"/>
    <cellStyle name="40 % – Zvýraznění5 98 5" xfId="5890"/>
    <cellStyle name="40 % – Zvýraznění5 98 5 2" xfId="13781"/>
    <cellStyle name="40 % – Zvýraznění5 98 6" xfId="16280"/>
    <cellStyle name="40 % – Zvýraznění5 98 7" xfId="8745"/>
    <cellStyle name="40 % – Zvýraznění5 99" xfId="5891"/>
    <cellStyle name="40 % – Zvýraznění5 99 2" xfId="5892"/>
    <cellStyle name="40 % – Zvýraznění5 99 2 2" xfId="13782"/>
    <cellStyle name="40 % – Zvýraznění5 99 3" xfId="5893"/>
    <cellStyle name="40 % – Zvýraznění5 99 3 2" xfId="13783"/>
    <cellStyle name="40 % – Zvýraznění5 99 4" xfId="5894"/>
    <cellStyle name="40 % – Zvýraznění5 99 4 2" xfId="13784"/>
    <cellStyle name="40 % – Zvýraznění5 99 5" xfId="5895"/>
    <cellStyle name="40 % – Zvýraznění5 99 5 2" xfId="13785"/>
    <cellStyle name="40 % – Zvýraznění5 99 6" xfId="16281"/>
    <cellStyle name="40 % – Zvýraznění5 99 7" xfId="8746"/>
    <cellStyle name="40 % – Zvýraznění6 10" xfId="5896"/>
    <cellStyle name="40 % – Zvýraznění6 10 2" xfId="5897"/>
    <cellStyle name="40 % – Zvýraznění6 10 2 2" xfId="13786"/>
    <cellStyle name="40 % – Zvýraznění6 10 3" xfId="5898"/>
    <cellStyle name="40 % – Zvýraznění6 10 3 2" xfId="13787"/>
    <cellStyle name="40 % – Zvýraznění6 10 4" xfId="5899"/>
    <cellStyle name="40 % – Zvýraznění6 10 4 2" xfId="13788"/>
    <cellStyle name="40 % – Zvýraznění6 10 5" xfId="5900"/>
    <cellStyle name="40 % – Zvýraznění6 10 5 2" xfId="13789"/>
    <cellStyle name="40 % – Zvýraznění6 10 6" xfId="16282"/>
    <cellStyle name="40 % – Zvýraznění6 10 7" xfId="8747"/>
    <cellStyle name="40 % – Zvýraznění6 100" xfId="5901"/>
    <cellStyle name="40 % – Zvýraznění6 100 2" xfId="5902"/>
    <cellStyle name="40 % – Zvýraznění6 100 2 2" xfId="13790"/>
    <cellStyle name="40 % – Zvýraznění6 100 3" xfId="5903"/>
    <cellStyle name="40 % – Zvýraznění6 100 3 2" xfId="13791"/>
    <cellStyle name="40 % – Zvýraznění6 100 4" xfId="5904"/>
    <cellStyle name="40 % – Zvýraznění6 100 4 2" xfId="13792"/>
    <cellStyle name="40 % – Zvýraznění6 100 5" xfId="5905"/>
    <cellStyle name="40 % – Zvýraznění6 100 5 2" xfId="13793"/>
    <cellStyle name="40 % – Zvýraznění6 100 6" xfId="16283"/>
    <cellStyle name="40 % – Zvýraznění6 100 7" xfId="8748"/>
    <cellStyle name="40 % – Zvýraznění6 101" xfId="5906"/>
    <cellStyle name="40 % – Zvýraznění6 101 2" xfId="5907"/>
    <cellStyle name="40 % – Zvýraznění6 101 2 2" xfId="13794"/>
    <cellStyle name="40 % – Zvýraznění6 101 3" xfId="5908"/>
    <cellStyle name="40 % – Zvýraznění6 101 3 2" xfId="13795"/>
    <cellStyle name="40 % – Zvýraznění6 101 4" xfId="5909"/>
    <cellStyle name="40 % – Zvýraznění6 101 4 2" xfId="13796"/>
    <cellStyle name="40 % – Zvýraznění6 101 5" xfId="5910"/>
    <cellStyle name="40 % – Zvýraznění6 101 5 2" xfId="13797"/>
    <cellStyle name="40 % – Zvýraznění6 101 6" xfId="16284"/>
    <cellStyle name="40 % – Zvýraznění6 101 7" xfId="8749"/>
    <cellStyle name="40 % – Zvýraznění6 102" xfId="5911"/>
    <cellStyle name="40 % – Zvýraznění6 102 2" xfId="5912"/>
    <cellStyle name="40 % – Zvýraznění6 102 2 2" xfId="13798"/>
    <cellStyle name="40 % – Zvýraznění6 102 3" xfId="5913"/>
    <cellStyle name="40 % – Zvýraznění6 102 3 2" xfId="13799"/>
    <cellStyle name="40 % – Zvýraznění6 102 4" xfId="5914"/>
    <cellStyle name="40 % – Zvýraznění6 102 4 2" xfId="13800"/>
    <cellStyle name="40 % – Zvýraznění6 102 5" xfId="5915"/>
    <cellStyle name="40 % – Zvýraznění6 102 5 2" xfId="13801"/>
    <cellStyle name="40 % – Zvýraznění6 102 6" xfId="16285"/>
    <cellStyle name="40 % – Zvýraznění6 102 7" xfId="8750"/>
    <cellStyle name="40 % – Zvýraznění6 103" xfId="5916"/>
    <cellStyle name="40 % – Zvýraznění6 103 2" xfId="5917"/>
    <cellStyle name="40 % – Zvýraznění6 103 2 2" xfId="13802"/>
    <cellStyle name="40 % – Zvýraznění6 103 3" xfId="5918"/>
    <cellStyle name="40 % – Zvýraznění6 103 3 2" xfId="13803"/>
    <cellStyle name="40 % – Zvýraznění6 103 4" xfId="5919"/>
    <cellStyle name="40 % – Zvýraznění6 103 4 2" xfId="13804"/>
    <cellStyle name="40 % – Zvýraznění6 103 5" xfId="5920"/>
    <cellStyle name="40 % – Zvýraznění6 103 5 2" xfId="13805"/>
    <cellStyle name="40 % – Zvýraznění6 103 6" xfId="16286"/>
    <cellStyle name="40 % – Zvýraznění6 103 7" xfId="8751"/>
    <cellStyle name="40 % – Zvýraznění6 104" xfId="5921"/>
    <cellStyle name="40 % – Zvýraznění6 104 2" xfId="5922"/>
    <cellStyle name="40 % – Zvýraznění6 104 2 2" xfId="13806"/>
    <cellStyle name="40 % – Zvýraznění6 104 3" xfId="5923"/>
    <cellStyle name="40 % – Zvýraznění6 104 3 2" xfId="13807"/>
    <cellStyle name="40 % – Zvýraznění6 104 4" xfId="5924"/>
    <cellStyle name="40 % – Zvýraznění6 104 4 2" xfId="13808"/>
    <cellStyle name="40 % – Zvýraznění6 104 5" xfId="5925"/>
    <cellStyle name="40 % – Zvýraznění6 104 5 2" xfId="13809"/>
    <cellStyle name="40 % – Zvýraznění6 104 6" xfId="16287"/>
    <cellStyle name="40 % – Zvýraznění6 104 7" xfId="8752"/>
    <cellStyle name="40 % – Zvýraznění6 105" xfId="5926"/>
    <cellStyle name="40 % – Zvýraznění6 105 2" xfId="5927"/>
    <cellStyle name="40 % – Zvýraznění6 105 2 2" xfId="13810"/>
    <cellStyle name="40 % – Zvýraznění6 105 3" xfId="5928"/>
    <cellStyle name="40 % – Zvýraznění6 105 3 2" xfId="13811"/>
    <cellStyle name="40 % – Zvýraznění6 105 4" xfId="5929"/>
    <cellStyle name="40 % – Zvýraznění6 105 4 2" xfId="13812"/>
    <cellStyle name="40 % – Zvýraznění6 105 5" xfId="5930"/>
    <cellStyle name="40 % – Zvýraznění6 105 5 2" xfId="13813"/>
    <cellStyle name="40 % – Zvýraznění6 105 6" xfId="16288"/>
    <cellStyle name="40 % – Zvýraznění6 105 7" xfId="8753"/>
    <cellStyle name="40 % – Zvýraznění6 106" xfId="5931"/>
    <cellStyle name="40 % – Zvýraznění6 106 2" xfId="5932"/>
    <cellStyle name="40 % – Zvýraznění6 106 2 2" xfId="13814"/>
    <cellStyle name="40 % – Zvýraznění6 106 3" xfId="5933"/>
    <cellStyle name="40 % – Zvýraznění6 106 3 2" xfId="13815"/>
    <cellStyle name="40 % – Zvýraznění6 106 4" xfId="5934"/>
    <cellStyle name="40 % – Zvýraznění6 106 4 2" xfId="13816"/>
    <cellStyle name="40 % – Zvýraznění6 106 5" xfId="5935"/>
    <cellStyle name="40 % – Zvýraznění6 106 5 2" xfId="13817"/>
    <cellStyle name="40 % – Zvýraznění6 106 6" xfId="16289"/>
    <cellStyle name="40 % – Zvýraznění6 106 7" xfId="8754"/>
    <cellStyle name="40 % – Zvýraznění6 107" xfId="5936"/>
    <cellStyle name="40 % – Zvýraznění6 107 2" xfId="5937"/>
    <cellStyle name="40 % – Zvýraznění6 107 2 2" xfId="13818"/>
    <cellStyle name="40 % – Zvýraznění6 107 3" xfId="5938"/>
    <cellStyle name="40 % – Zvýraznění6 107 3 2" xfId="13819"/>
    <cellStyle name="40 % – Zvýraznění6 107 4" xfId="5939"/>
    <cellStyle name="40 % – Zvýraznění6 107 4 2" xfId="13820"/>
    <cellStyle name="40 % – Zvýraznění6 107 5" xfId="5940"/>
    <cellStyle name="40 % – Zvýraznění6 107 5 2" xfId="13821"/>
    <cellStyle name="40 % – Zvýraznění6 107 6" xfId="16290"/>
    <cellStyle name="40 % – Zvýraznění6 107 7" xfId="8755"/>
    <cellStyle name="40 % – Zvýraznění6 108" xfId="5941"/>
    <cellStyle name="40 % – Zvýraznění6 108 2" xfId="5942"/>
    <cellStyle name="40 % – Zvýraznění6 108 2 2" xfId="13822"/>
    <cellStyle name="40 % – Zvýraznění6 108 3" xfId="5943"/>
    <cellStyle name="40 % – Zvýraznění6 108 3 2" xfId="13823"/>
    <cellStyle name="40 % – Zvýraznění6 108 4" xfId="5944"/>
    <cellStyle name="40 % – Zvýraznění6 108 4 2" xfId="13824"/>
    <cellStyle name="40 % – Zvýraznění6 108 5" xfId="5945"/>
    <cellStyle name="40 % – Zvýraznění6 108 5 2" xfId="13825"/>
    <cellStyle name="40 % – Zvýraznění6 108 6" xfId="16291"/>
    <cellStyle name="40 % – Zvýraznění6 108 7" xfId="8756"/>
    <cellStyle name="40 % – Zvýraznění6 11" xfId="5946"/>
    <cellStyle name="40 % – Zvýraznění6 11 2" xfId="5947"/>
    <cellStyle name="40 % – Zvýraznění6 11 2 2" xfId="13826"/>
    <cellStyle name="40 % – Zvýraznění6 11 3" xfId="5948"/>
    <cellStyle name="40 % – Zvýraznění6 11 3 2" xfId="13827"/>
    <cellStyle name="40 % – Zvýraznění6 11 4" xfId="5949"/>
    <cellStyle name="40 % – Zvýraznění6 11 4 2" xfId="13828"/>
    <cellStyle name="40 % – Zvýraznění6 11 5" xfId="5950"/>
    <cellStyle name="40 % – Zvýraznění6 11 5 2" xfId="13829"/>
    <cellStyle name="40 % – Zvýraznění6 11 6" xfId="16292"/>
    <cellStyle name="40 % – Zvýraznění6 11 7" xfId="8757"/>
    <cellStyle name="40 % – Zvýraznění6 12" xfId="5951"/>
    <cellStyle name="40 % – Zvýraznění6 12 2" xfId="5952"/>
    <cellStyle name="40 % – Zvýraznění6 12 2 2" xfId="13830"/>
    <cellStyle name="40 % – Zvýraznění6 12 3" xfId="5953"/>
    <cellStyle name="40 % – Zvýraznění6 12 3 2" xfId="13831"/>
    <cellStyle name="40 % – Zvýraznění6 12 4" xfId="5954"/>
    <cellStyle name="40 % – Zvýraznění6 12 4 2" xfId="13832"/>
    <cellStyle name="40 % – Zvýraznění6 12 5" xfId="5955"/>
    <cellStyle name="40 % – Zvýraznění6 12 5 2" xfId="13833"/>
    <cellStyle name="40 % – Zvýraznění6 12 6" xfId="16293"/>
    <cellStyle name="40 % – Zvýraznění6 12 7" xfId="8758"/>
    <cellStyle name="40 % – Zvýraznění6 13" xfId="5956"/>
    <cellStyle name="40 % – Zvýraznění6 13 2" xfId="5957"/>
    <cellStyle name="40 % – Zvýraznění6 13 2 2" xfId="13834"/>
    <cellStyle name="40 % – Zvýraznění6 13 3" xfId="5958"/>
    <cellStyle name="40 % – Zvýraznění6 13 3 2" xfId="13835"/>
    <cellStyle name="40 % – Zvýraznění6 13 4" xfId="5959"/>
    <cellStyle name="40 % – Zvýraznění6 13 4 2" xfId="13836"/>
    <cellStyle name="40 % – Zvýraznění6 13 5" xfId="5960"/>
    <cellStyle name="40 % – Zvýraznění6 13 5 2" xfId="13837"/>
    <cellStyle name="40 % – Zvýraznění6 13 6" xfId="16294"/>
    <cellStyle name="40 % – Zvýraznění6 13 7" xfId="8759"/>
    <cellStyle name="40 % – Zvýraznění6 14" xfId="5961"/>
    <cellStyle name="40 % – Zvýraznění6 14 2" xfId="5962"/>
    <cellStyle name="40 % – Zvýraznění6 14 2 2" xfId="13838"/>
    <cellStyle name="40 % – Zvýraznění6 14 3" xfId="5963"/>
    <cellStyle name="40 % – Zvýraznění6 14 3 2" xfId="13839"/>
    <cellStyle name="40 % – Zvýraznění6 14 4" xfId="5964"/>
    <cellStyle name="40 % – Zvýraznění6 14 4 2" xfId="13840"/>
    <cellStyle name="40 % – Zvýraznění6 14 5" xfId="5965"/>
    <cellStyle name="40 % – Zvýraznění6 14 5 2" xfId="13841"/>
    <cellStyle name="40 % – Zvýraznění6 14 6" xfId="16295"/>
    <cellStyle name="40 % – Zvýraznění6 14 7" xfId="8760"/>
    <cellStyle name="40 % – Zvýraznění6 15" xfId="5966"/>
    <cellStyle name="40 % – Zvýraznění6 15 2" xfId="5967"/>
    <cellStyle name="40 % – Zvýraznění6 15 2 2" xfId="13842"/>
    <cellStyle name="40 % – Zvýraznění6 15 3" xfId="5968"/>
    <cellStyle name="40 % – Zvýraznění6 15 3 2" xfId="13843"/>
    <cellStyle name="40 % – Zvýraznění6 15 4" xfId="5969"/>
    <cellStyle name="40 % – Zvýraznění6 15 4 2" xfId="13844"/>
    <cellStyle name="40 % – Zvýraznění6 15 5" xfId="5970"/>
    <cellStyle name="40 % – Zvýraznění6 15 5 2" xfId="13845"/>
    <cellStyle name="40 % – Zvýraznění6 15 6" xfId="16296"/>
    <cellStyle name="40 % – Zvýraznění6 15 7" xfId="8761"/>
    <cellStyle name="40 % – Zvýraznění6 16" xfId="5971"/>
    <cellStyle name="40 % – Zvýraznění6 16 2" xfId="5972"/>
    <cellStyle name="40 % – Zvýraznění6 16 2 2" xfId="13846"/>
    <cellStyle name="40 % – Zvýraznění6 16 3" xfId="5973"/>
    <cellStyle name="40 % – Zvýraznění6 16 3 2" xfId="13847"/>
    <cellStyle name="40 % – Zvýraznění6 16 4" xfId="5974"/>
    <cellStyle name="40 % – Zvýraznění6 16 4 2" xfId="13848"/>
    <cellStyle name="40 % – Zvýraznění6 16 5" xfId="5975"/>
    <cellStyle name="40 % – Zvýraznění6 16 5 2" xfId="13849"/>
    <cellStyle name="40 % – Zvýraznění6 16 6" xfId="16297"/>
    <cellStyle name="40 % – Zvýraznění6 16 7" xfId="8762"/>
    <cellStyle name="40 % – Zvýraznění6 17" xfId="5976"/>
    <cellStyle name="40 % – Zvýraznění6 17 2" xfId="5977"/>
    <cellStyle name="40 % – Zvýraznění6 17 2 2" xfId="13850"/>
    <cellStyle name="40 % – Zvýraznění6 17 3" xfId="5978"/>
    <cellStyle name="40 % – Zvýraznění6 17 3 2" xfId="13851"/>
    <cellStyle name="40 % – Zvýraznění6 17 4" xfId="5979"/>
    <cellStyle name="40 % – Zvýraznění6 17 4 2" xfId="13852"/>
    <cellStyle name="40 % – Zvýraznění6 17 5" xfId="5980"/>
    <cellStyle name="40 % – Zvýraznění6 17 5 2" xfId="13853"/>
    <cellStyle name="40 % – Zvýraznění6 17 6" xfId="16298"/>
    <cellStyle name="40 % – Zvýraznění6 17 7" xfId="8763"/>
    <cellStyle name="40 % – Zvýraznění6 18" xfId="5981"/>
    <cellStyle name="40 % – Zvýraznění6 18 2" xfId="5982"/>
    <cellStyle name="40 % – Zvýraznění6 18 2 2" xfId="13854"/>
    <cellStyle name="40 % – Zvýraznění6 18 3" xfId="5983"/>
    <cellStyle name="40 % – Zvýraznění6 18 3 2" xfId="13855"/>
    <cellStyle name="40 % – Zvýraznění6 18 4" xfId="5984"/>
    <cellStyle name="40 % – Zvýraznění6 18 4 2" xfId="13856"/>
    <cellStyle name="40 % – Zvýraznění6 18 5" xfId="5985"/>
    <cellStyle name="40 % – Zvýraznění6 18 5 2" xfId="13857"/>
    <cellStyle name="40 % – Zvýraznění6 18 6" xfId="16299"/>
    <cellStyle name="40 % – Zvýraznění6 18 7" xfId="8764"/>
    <cellStyle name="40 % – Zvýraznění6 19" xfId="5986"/>
    <cellStyle name="40 % – Zvýraznění6 19 2" xfId="5987"/>
    <cellStyle name="40 % – Zvýraznění6 19 2 2" xfId="13858"/>
    <cellStyle name="40 % – Zvýraznění6 19 3" xfId="5988"/>
    <cellStyle name="40 % – Zvýraznění6 19 3 2" xfId="13859"/>
    <cellStyle name="40 % – Zvýraznění6 19 4" xfId="5989"/>
    <cellStyle name="40 % – Zvýraznění6 19 4 2" xfId="13860"/>
    <cellStyle name="40 % – Zvýraznění6 19 5" xfId="5990"/>
    <cellStyle name="40 % – Zvýraznění6 19 5 2" xfId="13861"/>
    <cellStyle name="40 % – Zvýraznění6 19 6" xfId="16300"/>
    <cellStyle name="40 % – Zvýraznění6 19 7" xfId="8765"/>
    <cellStyle name="40 % – Zvýraznění6 2" xfId="5991"/>
    <cellStyle name="40 % – Zvýraznění6 2 2" xfId="5992"/>
    <cellStyle name="40 % – Zvýraznění6 2 2 2" xfId="13862"/>
    <cellStyle name="40 % – Zvýraznění6 2 3" xfId="5993"/>
    <cellStyle name="40 % – Zvýraznění6 2 3 2" xfId="13863"/>
    <cellStyle name="40 % – Zvýraznění6 2 4" xfId="5994"/>
    <cellStyle name="40 % – Zvýraznění6 2 4 2" xfId="13864"/>
    <cellStyle name="40 % – Zvýraznění6 2 5" xfId="5995"/>
    <cellStyle name="40 % – Zvýraznění6 2 5 2" xfId="13865"/>
    <cellStyle name="40 % – Zvýraznění6 2 6" xfId="16301"/>
    <cellStyle name="40 % – Zvýraznění6 2 7" xfId="8766"/>
    <cellStyle name="40 % – Zvýraznění6 20" xfId="5996"/>
    <cellStyle name="40 % – Zvýraznění6 20 2" xfId="5997"/>
    <cellStyle name="40 % – Zvýraznění6 20 2 2" xfId="13866"/>
    <cellStyle name="40 % – Zvýraznění6 20 3" xfId="5998"/>
    <cellStyle name="40 % – Zvýraznění6 20 3 2" xfId="13867"/>
    <cellStyle name="40 % – Zvýraznění6 20 4" xfId="5999"/>
    <cellStyle name="40 % – Zvýraznění6 20 4 2" xfId="13868"/>
    <cellStyle name="40 % – Zvýraznění6 20 5" xfId="6000"/>
    <cellStyle name="40 % – Zvýraznění6 20 5 2" xfId="13869"/>
    <cellStyle name="40 % – Zvýraznění6 20 6" xfId="16302"/>
    <cellStyle name="40 % – Zvýraznění6 20 7" xfId="8767"/>
    <cellStyle name="40 % – Zvýraznění6 21" xfId="6001"/>
    <cellStyle name="40 % – Zvýraznění6 21 2" xfId="6002"/>
    <cellStyle name="40 % – Zvýraznění6 21 2 2" xfId="13870"/>
    <cellStyle name="40 % – Zvýraznění6 21 3" xfId="6003"/>
    <cellStyle name="40 % – Zvýraznění6 21 3 2" xfId="13871"/>
    <cellStyle name="40 % – Zvýraznění6 21 4" xfId="6004"/>
    <cellStyle name="40 % – Zvýraznění6 21 4 2" xfId="13872"/>
    <cellStyle name="40 % – Zvýraznění6 21 5" xfId="6005"/>
    <cellStyle name="40 % – Zvýraznění6 21 5 2" xfId="13873"/>
    <cellStyle name="40 % – Zvýraznění6 21 6" xfId="16303"/>
    <cellStyle name="40 % – Zvýraznění6 21 7" xfId="8768"/>
    <cellStyle name="40 % – Zvýraznění6 22" xfId="6006"/>
    <cellStyle name="40 % – Zvýraznění6 22 2" xfId="6007"/>
    <cellStyle name="40 % – Zvýraznění6 22 2 2" xfId="13874"/>
    <cellStyle name="40 % – Zvýraznění6 22 3" xfId="6008"/>
    <cellStyle name="40 % – Zvýraznění6 22 3 2" xfId="13875"/>
    <cellStyle name="40 % – Zvýraznění6 22 4" xfId="6009"/>
    <cellStyle name="40 % – Zvýraznění6 22 4 2" xfId="13876"/>
    <cellStyle name="40 % – Zvýraznění6 22 5" xfId="6010"/>
    <cellStyle name="40 % – Zvýraznění6 22 5 2" xfId="13877"/>
    <cellStyle name="40 % – Zvýraznění6 22 6" xfId="16304"/>
    <cellStyle name="40 % – Zvýraznění6 22 7" xfId="8769"/>
    <cellStyle name="40 % – Zvýraznění6 23" xfId="6011"/>
    <cellStyle name="40 % – Zvýraznění6 23 2" xfId="6012"/>
    <cellStyle name="40 % – Zvýraznění6 23 2 2" xfId="13878"/>
    <cellStyle name="40 % – Zvýraznění6 23 3" xfId="6013"/>
    <cellStyle name="40 % – Zvýraznění6 23 3 2" xfId="13879"/>
    <cellStyle name="40 % – Zvýraznění6 23 4" xfId="6014"/>
    <cellStyle name="40 % – Zvýraznění6 23 4 2" xfId="13880"/>
    <cellStyle name="40 % – Zvýraznění6 23 5" xfId="6015"/>
    <cellStyle name="40 % – Zvýraznění6 23 5 2" xfId="13881"/>
    <cellStyle name="40 % – Zvýraznění6 23 6" xfId="16305"/>
    <cellStyle name="40 % – Zvýraznění6 23 7" xfId="8770"/>
    <cellStyle name="40 % – Zvýraznění6 24" xfId="6016"/>
    <cellStyle name="40 % – Zvýraznění6 24 2" xfId="6017"/>
    <cellStyle name="40 % – Zvýraznění6 24 2 2" xfId="13882"/>
    <cellStyle name="40 % – Zvýraznění6 24 3" xfId="6018"/>
    <cellStyle name="40 % – Zvýraznění6 24 3 2" xfId="13883"/>
    <cellStyle name="40 % – Zvýraznění6 24 4" xfId="6019"/>
    <cellStyle name="40 % – Zvýraznění6 24 4 2" xfId="13884"/>
    <cellStyle name="40 % – Zvýraznění6 24 5" xfId="6020"/>
    <cellStyle name="40 % – Zvýraznění6 24 5 2" xfId="13885"/>
    <cellStyle name="40 % – Zvýraznění6 24 6" xfId="16306"/>
    <cellStyle name="40 % – Zvýraznění6 24 7" xfId="8771"/>
    <cellStyle name="40 % – Zvýraznění6 25" xfId="6021"/>
    <cellStyle name="40 % – Zvýraznění6 25 2" xfId="6022"/>
    <cellStyle name="40 % – Zvýraznění6 25 2 2" xfId="13886"/>
    <cellStyle name="40 % – Zvýraznění6 25 3" xfId="6023"/>
    <cellStyle name="40 % – Zvýraznění6 25 3 2" xfId="13887"/>
    <cellStyle name="40 % – Zvýraznění6 25 4" xfId="6024"/>
    <cellStyle name="40 % – Zvýraznění6 25 4 2" xfId="13888"/>
    <cellStyle name="40 % – Zvýraznění6 25 5" xfId="6025"/>
    <cellStyle name="40 % – Zvýraznění6 25 5 2" xfId="13889"/>
    <cellStyle name="40 % – Zvýraznění6 25 6" xfId="16307"/>
    <cellStyle name="40 % – Zvýraznění6 25 7" xfId="8772"/>
    <cellStyle name="40 % – Zvýraznění6 26" xfId="6026"/>
    <cellStyle name="40 % – Zvýraznění6 26 2" xfId="6027"/>
    <cellStyle name="40 % – Zvýraznění6 26 2 2" xfId="13890"/>
    <cellStyle name="40 % – Zvýraznění6 26 3" xfId="6028"/>
    <cellStyle name="40 % – Zvýraznění6 26 3 2" xfId="13891"/>
    <cellStyle name="40 % – Zvýraznění6 26 4" xfId="6029"/>
    <cellStyle name="40 % – Zvýraznění6 26 4 2" xfId="13892"/>
    <cellStyle name="40 % – Zvýraznění6 26 5" xfId="6030"/>
    <cellStyle name="40 % – Zvýraznění6 26 5 2" xfId="13893"/>
    <cellStyle name="40 % – Zvýraznění6 26 6" xfId="16308"/>
    <cellStyle name="40 % – Zvýraznění6 26 7" xfId="8773"/>
    <cellStyle name="40 % – Zvýraznění6 27" xfId="6031"/>
    <cellStyle name="40 % – Zvýraznění6 27 2" xfId="6032"/>
    <cellStyle name="40 % – Zvýraznění6 27 2 2" xfId="13894"/>
    <cellStyle name="40 % – Zvýraznění6 27 3" xfId="6033"/>
    <cellStyle name="40 % – Zvýraznění6 27 3 2" xfId="13895"/>
    <cellStyle name="40 % – Zvýraznění6 27 4" xfId="6034"/>
    <cellStyle name="40 % – Zvýraznění6 27 4 2" xfId="13896"/>
    <cellStyle name="40 % – Zvýraznění6 27 5" xfId="6035"/>
    <cellStyle name="40 % – Zvýraznění6 27 5 2" xfId="13897"/>
    <cellStyle name="40 % – Zvýraznění6 27 6" xfId="16309"/>
    <cellStyle name="40 % – Zvýraznění6 27 7" xfId="8774"/>
    <cellStyle name="40 % – Zvýraznění6 28" xfId="6036"/>
    <cellStyle name="40 % – Zvýraznění6 28 2" xfId="6037"/>
    <cellStyle name="40 % – Zvýraznění6 28 2 2" xfId="13898"/>
    <cellStyle name="40 % – Zvýraznění6 28 3" xfId="6038"/>
    <cellStyle name="40 % – Zvýraznění6 28 3 2" xfId="13899"/>
    <cellStyle name="40 % – Zvýraznění6 28 4" xfId="6039"/>
    <cellStyle name="40 % – Zvýraznění6 28 4 2" xfId="13900"/>
    <cellStyle name="40 % – Zvýraznění6 28 5" xfId="6040"/>
    <cellStyle name="40 % – Zvýraznění6 28 5 2" xfId="13901"/>
    <cellStyle name="40 % – Zvýraznění6 28 6" xfId="16310"/>
    <cellStyle name="40 % – Zvýraznění6 28 7" xfId="8775"/>
    <cellStyle name="40 % – Zvýraznění6 29" xfId="6041"/>
    <cellStyle name="40 % – Zvýraznění6 29 2" xfId="6042"/>
    <cellStyle name="40 % – Zvýraznění6 29 2 2" xfId="13902"/>
    <cellStyle name="40 % – Zvýraznění6 29 3" xfId="6043"/>
    <cellStyle name="40 % – Zvýraznění6 29 3 2" xfId="13903"/>
    <cellStyle name="40 % – Zvýraznění6 29 4" xfId="6044"/>
    <cellStyle name="40 % – Zvýraznění6 29 4 2" xfId="13904"/>
    <cellStyle name="40 % – Zvýraznění6 29 5" xfId="6045"/>
    <cellStyle name="40 % – Zvýraznění6 29 5 2" xfId="13905"/>
    <cellStyle name="40 % – Zvýraznění6 29 6" xfId="16311"/>
    <cellStyle name="40 % – Zvýraznění6 29 7" xfId="8776"/>
    <cellStyle name="40 % – Zvýraznění6 3" xfId="6046"/>
    <cellStyle name="40 % – Zvýraznění6 3 2" xfId="6047"/>
    <cellStyle name="40 % – Zvýraznění6 3 2 2" xfId="13906"/>
    <cellStyle name="40 % – Zvýraznění6 3 3" xfId="6048"/>
    <cellStyle name="40 % – Zvýraznění6 3 3 2" xfId="13907"/>
    <cellStyle name="40 % – Zvýraznění6 3 4" xfId="6049"/>
    <cellStyle name="40 % – Zvýraznění6 3 4 2" xfId="13908"/>
    <cellStyle name="40 % – Zvýraznění6 3 5" xfId="6050"/>
    <cellStyle name="40 % – Zvýraznění6 3 5 2" xfId="13909"/>
    <cellStyle name="40 % – Zvýraznění6 3 6" xfId="16312"/>
    <cellStyle name="40 % – Zvýraznění6 3 7" xfId="8777"/>
    <cellStyle name="40 % – Zvýraznění6 30" xfId="6051"/>
    <cellStyle name="40 % – Zvýraznění6 30 2" xfId="6052"/>
    <cellStyle name="40 % – Zvýraznění6 30 2 2" xfId="13910"/>
    <cellStyle name="40 % – Zvýraznění6 30 3" xfId="6053"/>
    <cellStyle name="40 % – Zvýraznění6 30 3 2" xfId="13911"/>
    <cellStyle name="40 % – Zvýraznění6 30 4" xfId="6054"/>
    <cellStyle name="40 % – Zvýraznění6 30 4 2" xfId="13912"/>
    <cellStyle name="40 % – Zvýraznění6 30 5" xfId="6055"/>
    <cellStyle name="40 % – Zvýraznění6 30 5 2" xfId="13913"/>
    <cellStyle name="40 % – Zvýraznění6 30 6" xfId="16313"/>
    <cellStyle name="40 % – Zvýraznění6 30 7" xfId="8778"/>
    <cellStyle name="40 % – Zvýraznění6 31" xfId="6056"/>
    <cellStyle name="40 % – Zvýraznění6 31 2" xfId="6057"/>
    <cellStyle name="40 % – Zvýraznění6 31 2 2" xfId="13914"/>
    <cellStyle name="40 % – Zvýraznění6 31 3" xfId="6058"/>
    <cellStyle name="40 % – Zvýraznění6 31 3 2" xfId="13915"/>
    <cellStyle name="40 % – Zvýraznění6 31 4" xfId="6059"/>
    <cellStyle name="40 % – Zvýraznění6 31 4 2" xfId="13916"/>
    <cellStyle name="40 % – Zvýraznění6 31 5" xfId="6060"/>
    <cellStyle name="40 % – Zvýraznění6 31 5 2" xfId="13917"/>
    <cellStyle name="40 % – Zvýraznění6 31 6" xfId="16314"/>
    <cellStyle name="40 % – Zvýraznění6 31 7" xfId="8779"/>
    <cellStyle name="40 % – Zvýraznění6 32" xfId="6061"/>
    <cellStyle name="40 % – Zvýraznění6 32 2" xfId="6062"/>
    <cellStyle name="40 % – Zvýraznění6 32 2 2" xfId="13918"/>
    <cellStyle name="40 % – Zvýraznění6 32 3" xfId="6063"/>
    <cellStyle name="40 % – Zvýraznění6 32 3 2" xfId="13919"/>
    <cellStyle name="40 % – Zvýraznění6 32 4" xfId="6064"/>
    <cellStyle name="40 % – Zvýraznění6 32 4 2" xfId="13920"/>
    <cellStyle name="40 % – Zvýraznění6 32 5" xfId="6065"/>
    <cellStyle name="40 % – Zvýraznění6 32 5 2" xfId="13921"/>
    <cellStyle name="40 % – Zvýraznění6 32 6" xfId="16315"/>
    <cellStyle name="40 % – Zvýraznění6 32 7" xfId="8780"/>
    <cellStyle name="40 % – Zvýraznění6 33" xfId="6066"/>
    <cellStyle name="40 % – Zvýraznění6 33 2" xfId="6067"/>
    <cellStyle name="40 % – Zvýraznění6 33 2 2" xfId="13922"/>
    <cellStyle name="40 % – Zvýraznění6 33 3" xfId="6068"/>
    <cellStyle name="40 % – Zvýraznění6 33 3 2" xfId="13923"/>
    <cellStyle name="40 % – Zvýraznění6 33 4" xfId="6069"/>
    <cellStyle name="40 % – Zvýraznění6 33 4 2" xfId="13924"/>
    <cellStyle name="40 % – Zvýraznění6 33 5" xfId="6070"/>
    <cellStyle name="40 % – Zvýraznění6 33 5 2" xfId="13925"/>
    <cellStyle name="40 % – Zvýraznění6 33 6" xfId="16316"/>
    <cellStyle name="40 % – Zvýraznění6 33 7" xfId="8781"/>
    <cellStyle name="40 % – Zvýraznění6 34" xfId="6071"/>
    <cellStyle name="40 % – Zvýraznění6 34 2" xfId="6072"/>
    <cellStyle name="40 % – Zvýraznění6 34 2 2" xfId="13926"/>
    <cellStyle name="40 % – Zvýraznění6 34 3" xfId="6073"/>
    <cellStyle name="40 % – Zvýraznění6 34 3 2" xfId="13927"/>
    <cellStyle name="40 % – Zvýraznění6 34 4" xfId="6074"/>
    <cellStyle name="40 % – Zvýraznění6 34 4 2" xfId="13928"/>
    <cellStyle name="40 % – Zvýraznění6 34 5" xfId="6075"/>
    <cellStyle name="40 % – Zvýraznění6 34 5 2" xfId="13929"/>
    <cellStyle name="40 % – Zvýraznění6 34 6" xfId="16317"/>
    <cellStyle name="40 % – Zvýraznění6 34 7" xfId="8782"/>
    <cellStyle name="40 % – Zvýraznění6 35" xfId="6076"/>
    <cellStyle name="40 % – Zvýraznění6 35 2" xfId="6077"/>
    <cellStyle name="40 % – Zvýraznění6 35 2 2" xfId="13930"/>
    <cellStyle name="40 % – Zvýraznění6 35 3" xfId="6078"/>
    <cellStyle name="40 % – Zvýraznění6 35 3 2" xfId="13931"/>
    <cellStyle name="40 % – Zvýraznění6 35 4" xfId="6079"/>
    <cellStyle name="40 % – Zvýraznění6 35 4 2" xfId="13932"/>
    <cellStyle name="40 % – Zvýraznění6 35 5" xfId="6080"/>
    <cellStyle name="40 % – Zvýraznění6 35 5 2" xfId="13933"/>
    <cellStyle name="40 % – Zvýraznění6 35 6" xfId="16318"/>
    <cellStyle name="40 % – Zvýraznění6 35 7" xfId="8783"/>
    <cellStyle name="40 % – Zvýraznění6 36" xfId="6081"/>
    <cellStyle name="40 % – Zvýraznění6 36 2" xfId="6082"/>
    <cellStyle name="40 % – Zvýraznění6 36 2 2" xfId="13934"/>
    <cellStyle name="40 % – Zvýraznění6 36 3" xfId="6083"/>
    <cellStyle name="40 % – Zvýraznění6 36 3 2" xfId="13935"/>
    <cellStyle name="40 % – Zvýraznění6 36 4" xfId="6084"/>
    <cellStyle name="40 % – Zvýraznění6 36 4 2" xfId="13936"/>
    <cellStyle name="40 % – Zvýraznění6 36 5" xfId="6085"/>
    <cellStyle name="40 % – Zvýraznění6 36 5 2" xfId="13937"/>
    <cellStyle name="40 % – Zvýraznění6 36 6" xfId="16319"/>
    <cellStyle name="40 % – Zvýraznění6 36 7" xfId="8784"/>
    <cellStyle name="40 % – Zvýraznění6 37" xfId="6086"/>
    <cellStyle name="40 % – Zvýraznění6 37 2" xfId="6087"/>
    <cellStyle name="40 % – Zvýraznění6 37 2 2" xfId="13938"/>
    <cellStyle name="40 % – Zvýraznění6 37 3" xfId="6088"/>
    <cellStyle name="40 % – Zvýraznění6 37 3 2" xfId="13939"/>
    <cellStyle name="40 % – Zvýraznění6 37 4" xfId="6089"/>
    <cellStyle name="40 % – Zvýraznění6 37 4 2" xfId="13940"/>
    <cellStyle name="40 % – Zvýraznění6 37 5" xfId="6090"/>
    <cellStyle name="40 % – Zvýraznění6 37 5 2" xfId="13941"/>
    <cellStyle name="40 % – Zvýraznění6 37 6" xfId="16320"/>
    <cellStyle name="40 % – Zvýraznění6 37 7" xfId="8785"/>
    <cellStyle name="40 % – Zvýraznění6 38" xfId="6091"/>
    <cellStyle name="40 % – Zvýraznění6 38 2" xfId="6092"/>
    <cellStyle name="40 % – Zvýraznění6 38 2 2" xfId="13942"/>
    <cellStyle name="40 % – Zvýraznění6 38 3" xfId="6093"/>
    <cellStyle name="40 % – Zvýraznění6 38 3 2" xfId="13943"/>
    <cellStyle name="40 % – Zvýraznění6 38 4" xfId="6094"/>
    <cellStyle name="40 % – Zvýraznění6 38 4 2" xfId="13944"/>
    <cellStyle name="40 % – Zvýraznění6 38 5" xfId="6095"/>
    <cellStyle name="40 % – Zvýraznění6 38 5 2" xfId="13945"/>
    <cellStyle name="40 % – Zvýraznění6 38 6" xfId="16321"/>
    <cellStyle name="40 % – Zvýraznění6 38 7" xfId="8786"/>
    <cellStyle name="40 % – Zvýraznění6 39" xfId="6096"/>
    <cellStyle name="40 % – Zvýraznění6 39 2" xfId="6097"/>
    <cellStyle name="40 % – Zvýraznění6 39 2 2" xfId="13946"/>
    <cellStyle name="40 % – Zvýraznění6 39 3" xfId="6098"/>
    <cellStyle name="40 % – Zvýraznění6 39 3 2" xfId="13947"/>
    <cellStyle name="40 % – Zvýraznění6 39 4" xfId="6099"/>
    <cellStyle name="40 % – Zvýraznění6 39 4 2" xfId="13948"/>
    <cellStyle name="40 % – Zvýraznění6 39 5" xfId="6100"/>
    <cellStyle name="40 % – Zvýraznění6 39 5 2" xfId="13949"/>
    <cellStyle name="40 % – Zvýraznění6 39 6" xfId="16322"/>
    <cellStyle name="40 % – Zvýraznění6 39 7" xfId="8787"/>
    <cellStyle name="40 % – Zvýraznění6 4" xfId="6101"/>
    <cellStyle name="40 % – Zvýraznění6 4 2" xfId="6102"/>
    <cellStyle name="40 % – Zvýraznění6 4 2 2" xfId="13950"/>
    <cellStyle name="40 % – Zvýraznění6 4 3" xfId="6103"/>
    <cellStyle name="40 % – Zvýraznění6 4 3 2" xfId="13951"/>
    <cellStyle name="40 % – Zvýraznění6 4 4" xfId="6104"/>
    <cellStyle name="40 % – Zvýraznění6 4 4 2" xfId="13952"/>
    <cellStyle name="40 % – Zvýraznění6 4 5" xfId="6105"/>
    <cellStyle name="40 % – Zvýraznění6 4 5 2" xfId="13953"/>
    <cellStyle name="40 % – Zvýraznění6 4 6" xfId="16323"/>
    <cellStyle name="40 % – Zvýraznění6 4 7" xfId="8788"/>
    <cellStyle name="40 % – Zvýraznění6 40" xfId="6106"/>
    <cellStyle name="40 % – Zvýraznění6 40 2" xfId="6107"/>
    <cellStyle name="40 % – Zvýraznění6 40 2 2" xfId="13954"/>
    <cellStyle name="40 % – Zvýraznění6 40 3" xfId="6108"/>
    <cellStyle name="40 % – Zvýraznění6 40 3 2" xfId="13955"/>
    <cellStyle name="40 % – Zvýraznění6 40 4" xfId="6109"/>
    <cellStyle name="40 % – Zvýraznění6 40 4 2" xfId="13956"/>
    <cellStyle name="40 % – Zvýraznění6 40 5" xfId="6110"/>
    <cellStyle name="40 % – Zvýraznění6 40 5 2" xfId="13957"/>
    <cellStyle name="40 % – Zvýraznění6 40 6" xfId="16324"/>
    <cellStyle name="40 % – Zvýraznění6 40 7" xfId="8789"/>
    <cellStyle name="40 % – Zvýraznění6 41" xfId="6111"/>
    <cellStyle name="40 % – Zvýraznění6 41 2" xfId="6112"/>
    <cellStyle name="40 % – Zvýraznění6 41 2 2" xfId="13958"/>
    <cellStyle name="40 % – Zvýraznění6 41 3" xfId="6113"/>
    <cellStyle name="40 % – Zvýraznění6 41 3 2" xfId="13959"/>
    <cellStyle name="40 % – Zvýraznění6 41 4" xfId="6114"/>
    <cellStyle name="40 % – Zvýraznění6 41 4 2" xfId="13960"/>
    <cellStyle name="40 % – Zvýraznění6 41 5" xfId="6115"/>
    <cellStyle name="40 % – Zvýraznění6 41 5 2" xfId="13961"/>
    <cellStyle name="40 % – Zvýraznění6 41 6" xfId="16325"/>
    <cellStyle name="40 % – Zvýraznění6 41 7" xfId="8790"/>
    <cellStyle name="40 % – Zvýraznění6 42" xfId="6116"/>
    <cellStyle name="40 % – Zvýraznění6 42 2" xfId="6117"/>
    <cellStyle name="40 % – Zvýraznění6 42 2 2" xfId="13962"/>
    <cellStyle name="40 % – Zvýraznění6 42 3" xfId="6118"/>
    <cellStyle name="40 % – Zvýraznění6 42 3 2" xfId="13963"/>
    <cellStyle name="40 % – Zvýraznění6 42 4" xfId="6119"/>
    <cellStyle name="40 % – Zvýraznění6 42 4 2" xfId="13964"/>
    <cellStyle name="40 % – Zvýraznění6 42 5" xfId="6120"/>
    <cellStyle name="40 % – Zvýraznění6 42 5 2" xfId="13965"/>
    <cellStyle name="40 % – Zvýraznění6 42 6" xfId="16326"/>
    <cellStyle name="40 % – Zvýraznění6 42 7" xfId="8791"/>
    <cellStyle name="40 % – Zvýraznění6 43" xfId="6121"/>
    <cellStyle name="40 % – Zvýraznění6 43 2" xfId="6122"/>
    <cellStyle name="40 % – Zvýraznění6 43 2 2" xfId="13966"/>
    <cellStyle name="40 % – Zvýraznění6 43 3" xfId="6123"/>
    <cellStyle name="40 % – Zvýraznění6 43 3 2" xfId="13967"/>
    <cellStyle name="40 % – Zvýraznění6 43 4" xfId="6124"/>
    <cellStyle name="40 % – Zvýraznění6 43 4 2" xfId="13968"/>
    <cellStyle name="40 % – Zvýraznění6 43 5" xfId="6125"/>
    <cellStyle name="40 % – Zvýraznění6 43 5 2" xfId="13969"/>
    <cellStyle name="40 % – Zvýraznění6 43 6" xfId="16327"/>
    <cellStyle name="40 % – Zvýraznění6 43 7" xfId="8792"/>
    <cellStyle name="40 % – Zvýraznění6 44" xfId="6126"/>
    <cellStyle name="40 % – Zvýraznění6 44 2" xfId="6127"/>
    <cellStyle name="40 % – Zvýraznění6 44 2 2" xfId="13970"/>
    <cellStyle name="40 % – Zvýraznění6 44 3" xfId="6128"/>
    <cellStyle name="40 % – Zvýraznění6 44 3 2" xfId="13971"/>
    <cellStyle name="40 % – Zvýraznění6 44 4" xfId="6129"/>
    <cellStyle name="40 % – Zvýraznění6 44 4 2" xfId="13972"/>
    <cellStyle name="40 % – Zvýraznění6 44 5" xfId="6130"/>
    <cellStyle name="40 % – Zvýraznění6 44 5 2" xfId="13973"/>
    <cellStyle name="40 % – Zvýraznění6 44 6" xfId="16328"/>
    <cellStyle name="40 % – Zvýraznění6 44 7" xfId="8793"/>
    <cellStyle name="40 % – Zvýraznění6 45" xfId="6131"/>
    <cellStyle name="40 % – Zvýraznění6 45 2" xfId="6132"/>
    <cellStyle name="40 % – Zvýraznění6 45 2 2" xfId="13974"/>
    <cellStyle name="40 % – Zvýraznění6 45 3" xfId="6133"/>
    <cellStyle name="40 % – Zvýraznění6 45 3 2" xfId="13975"/>
    <cellStyle name="40 % – Zvýraznění6 45 4" xfId="6134"/>
    <cellStyle name="40 % – Zvýraznění6 45 4 2" xfId="13976"/>
    <cellStyle name="40 % – Zvýraznění6 45 5" xfId="6135"/>
    <cellStyle name="40 % – Zvýraznění6 45 5 2" xfId="13977"/>
    <cellStyle name="40 % – Zvýraznění6 45 6" xfId="16329"/>
    <cellStyle name="40 % – Zvýraznění6 45 7" xfId="8794"/>
    <cellStyle name="40 % – Zvýraznění6 46" xfId="6136"/>
    <cellStyle name="40 % – Zvýraznění6 46 2" xfId="6137"/>
    <cellStyle name="40 % – Zvýraznění6 46 2 2" xfId="13978"/>
    <cellStyle name="40 % – Zvýraznění6 46 3" xfId="6138"/>
    <cellStyle name="40 % – Zvýraznění6 46 3 2" xfId="13979"/>
    <cellStyle name="40 % – Zvýraznění6 46 4" xfId="6139"/>
    <cellStyle name="40 % – Zvýraznění6 46 4 2" xfId="13980"/>
    <cellStyle name="40 % – Zvýraznění6 46 5" xfId="6140"/>
    <cellStyle name="40 % – Zvýraznění6 46 5 2" xfId="13981"/>
    <cellStyle name="40 % – Zvýraznění6 46 6" xfId="16330"/>
    <cellStyle name="40 % – Zvýraznění6 46 7" xfId="8795"/>
    <cellStyle name="40 % – Zvýraznění6 47" xfId="6141"/>
    <cellStyle name="40 % – Zvýraznění6 47 2" xfId="6142"/>
    <cellStyle name="40 % – Zvýraznění6 47 2 2" xfId="13982"/>
    <cellStyle name="40 % – Zvýraznění6 47 3" xfId="6143"/>
    <cellStyle name="40 % – Zvýraznění6 47 3 2" xfId="13983"/>
    <cellStyle name="40 % – Zvýraznění6 47 4" xfId="6144"/>
    <cellStyle name="40 % – Zvýraznění6 47 4 2" xfId="13984"/>
    <cellStyle name="40 % – Zvýraznění6 47 5" xfId="6145"/>
    <cellStyle name="40 % – Zvýraznění6 47 5 2" xfId="13985"/>
    <cellStyle name="40 % – Zvýraznění6 47 6" xfId="16331"/>
    <cellStyle name="40 % – Zvýraznění6 47 7" xfId="8796"/>
    <cellStyle name="40 % – Zvýraznění6 48" xfId="6146"/>
    <cellStyle name="40 % – Zvýraznění6 48 2" xfId="6147"/>
    <cellStyle name="40 % – Zvýraznění6 48 2 2" xfId="13986"/>
    <cellStyle name="40 % – Zvýraznění6 48 3" xfId="6148"/>
    <cellStyle name="40 % – Zvýraznění6 48 3 2" xfId="13987"/>
    <cellStyle name="40 % – Zvýraznění6 48 4" xfId="6149"/>
    <cellStyle name="40 % – Zvýraznění6 48 4 2" xfId="13988"/>
    <cellStyle name="40 % – Zvýraznění6 48 5" xfId="6150"/>
    <cellStyle name="40 % – Zvýraznění6 48 5 2" xfId="13989"/>
    <cellStyle name="40 % – Zvýraznění6 48 6" xfId="16332"/>
    <cellStyle name="40 % – Zvýraznění6 48 7" xfId="8797"/>
    <cellStyle name="40 % – Zvýraznění6 49" xfId="6151"/>
    <cellStyle name="40 % – Zvýraznění6 49 2" xfId="6152"/>
    <cellStyle name="40 % – Zvýraznění6 49 2 2" xfId="13990"/>
    <cellStyle name="40 % – Zvýraznění6 49 3" xfId="6153"/>
    <cellStyle name="40 % – Zvýraznění6 49 3 2" xfId="13991"/>
    <cellStyle name="40 % – Zvýraznění6 49 4" xfId="6154"/>
    <cellStyle name="40 % – Zvýraznění6 49 4 2" xfId="13992"/>
    <cellStyle name="40 % – Zvýraznění6 49 5" xfId="6155"/>
    <cellStyle name="40 % – Zvýraznění6 49 5 2" xfId="13993"/>
    <cellStyle name="40 % – Zvýraznění6 49 6" xfId="16333"/>
    <cellStyle name="40 % – Zvýraznění6 49 7" xfId="8798"/>
    <cellStyle name="40 % – Zvýraznění6 5" xfId="6156"/>
    <cellStyle name="40 % – Zvýraznění6 5 2" xfId="6157"/>
    <cellStyle name="40 % – Zvýraznění6 5 2 2" xfId="13994"/>
    <cellStyle name="40 % – Zvýraznění6 5 3" xfId="6158"/>
    <cellStyle name="40 % – Zvýraznění6 5 3 2" xfId="13995"/>
    <cellStyle name="40 % – Zvýraznění6 5 4" xfId="6159"/>
    <cellStyle name="40 % – Zvýraznění6 5 4 2" xfId="13996"/>
    <cellStyle name="40 % – Zvýraznění6 5 5" xfId="6160"/>
    <cellStyle name="40 % – Zvýraznění6 5 5 2" xfId="13997"/>
    <cellStyle name="40 % – Zvýraznění6 5 6" xfId="16334"/>
    <cellStyle name="40 % – Zvýraznění6 5 7" xfId="8799"/>
    <cellStyle name="40 % – Zvýraznění6 50" xfId="6161"/>
    <cellStyle name="40 % – Zvýraznění6 50 2" xfId="6162"/>
    <cellStyle name="40 % – Zvýraznění6 50 2 2" xfId="13998"/>
    <cellStyle name="40 % – Zvýraznění6 50 3" xfId="6163"/>
    <cellStyle name="40 % – Zvýraznění6 50 3 2" xfId="13999"/>
    <cellStyle name="40 % – Zvýraznění6 50 4" xfId="6164"/>
    <cellStyle name="40 % – Zvýraznění6 50 4 2" xfId="14000"/>
    <cellStyle name="40 % – Zvýraznění6 50 5" xfId="6165"/>
    <cellStyle name="40 % – Zvýraznění6 50 5 2" xfId="14001"/>
    <cellStyle name="40 % – Zvýraznění6 50 6" xfId="16335"/>
    <cellStyle name="40 % – Zvýraznění6 50 7" xfId="8800"/>
    <cellStyle name="40 % – Zvýraznění6 51" xfId="6166"/>
    <cellStyle name="40 % – Zvýraznění6 51 2" xfId="6167"/>
    <cellStyle name="40 % – Zvýraznění6 51 2 2" xfId="14002"/>
    <cellStyle name="40 % – Zvýraznění6 51 3" xfId="6168"/>
    <cellStyle name="40 % – Zvýraznění6 51 3 2" xfId="14003"/>
    <cellStyle name="40 % – Zvýraznění6 51 4" xfId="6169"/>
    <cellStyle name="40 % – Zvýraznění6 51 4 2" xfId="14004"/>
    <cellStyle name="40 % – Zvýraznění6 51 5" xfId="6170"/>
    <cellStyle name="40 % – Zvýraznění6 51 5 2" xfId="14005"/>
    <cellStyle name="40 % – Zvýraznění6 51 6" xfId="16336"/>
    <cellStyle name="40 % – Zvýraznění6 51 7" xfId="8801"/>
    <cellStyle name="40 % – Zvýraznění6 52" xfId="6171"/>
    <cellStyle name="40 % – Zvýraznění6 52 2" xfId="6172"/>
    <cellStyle name="40 % – Zvýraznění6 52 2 2" xfId="14006"/>
    <cellStyle name="40 % – Zvýraznění6 52 3" xfId="6173"/>
    <cellStyle name="40 % – Zvýraznění6 52 3 2" xfId="14007"/>
    <cellStyle name="40 % – Zvýraznění6 52 4" xfId="6174"/>
    <cellStyle name="40 % – Zvýraznění6 52 4 2" xfId="14008"/>
    <cellStyle name="40 % – Zvýraznění6 52 5" xfId="6175"/>
    <cellStyle name="40 % – Zvýraznění6 52 5 2" xfId="14009"/>
    <cellStyle name="40 % – Zvýraznění6 52 6" xfId="16337"/>
    <cellStyle name="40 % – Zvýraznění6 52 7" xfId="8802"/>
    <cellStyle name="40 % – Zvýraznění6 53" xfId="6176"/>
    <cellStyle name="40 % – Zvýraznění6 53 2" xfId="6177"/>
    <cellStyle name="40 % – Zvýraznění6 53 2 2" xfId="14010"/>
    <cellStyle name="40 % – Zvýraznění6 53 3" xfId="6178"/>
    <cellStyle name="40 % – Zvýraznění6 53 3 2" xfId="14011"/>
    <cellStyle name="40 % – Zvýraznění6 53 4" xfId="6179"/>
    <cellStyle name="40 % – Zvýraznění6 53 4 2" xfId="14012"/>
    <cellStyle name="40 % – Zvýraznění6 53 5" xfId="6180"/>
    <cellStyle name="40 % – Zvýraznění6 53 5 2" xfId="14013"/>
    <cellStyle name="40 % – Zvýraznění6 53 6" xfId="16338"/>
    <cellStyle name="40 % – Zvýraznění6 53 7" xfId="8803"/>
    <cellStyle name="40 % – Zvýraznění6 54" xfId="6181"/>
    <cellStyle name="40 % – Zvýraznění6 54 2" xfId="6182"/>
    <cellStyle name="40 % – Zvýraznění6 54 2 2" xfId="14014"/>
    <cellStyle name="40 % – Zvýraznění6 54 3" xfId="6183"/>
    <cellStyle name="40 % – Zvýraznění6 54 3 2" xfId="14015"/>
    <cellStyle name="40 % – Zvýraznění6 54 4" xfId="6184"/>
    <cellStyle name="40 % – Zvýraznění6 54 4 2" xfId="14016"/>
    <cellStyle name="40 % – Zvýraznění6 54 5" xfId="6185"/>
    <cellStyle name="40 % – Zvýraznění6 54 5 2" xfId="14017"/>
    <cellStyle name="40 % – Zvýraznění6 54 6" xfId="16339"/>
    <cellStyle name="40 % – Zvýraznění6 54 7" xfId="8804"/>
    <cellStyle name="40 % – Zvýraznění6 55" xfId="6186"/>
    <cellStyle name="40 % – Zvýraznění6 55 2" xfId="6187"/>
    <cellStyle name="40 % – Zvýraznění6 55 2 2" xfId="14018"/>
    <cellStyle name="40 % – Zvýraznění6 55 3" xfId="6188"/>
    <cellStyle name="40 % – Zvýraznění6 55 3 2" xfId="14019"/>
    <cellStyle name="40 % – Zvýraznění6 55 4" xfId="6189"/>
    <cellStyle name="40 % – Zvýraznění6 55 4 2" xfId="14020"/>
    <cellStyle name="40 % – Zvýraznění6 55 5" xfId="6190"/>
    <cellStyle name="40 % – Zvýraznění6 55 5 2" xfId="14021"/>
    <cellStyle name="40 % – Zvýraznění6 55 6" xfId="16340"/>
    <cellStyle name="40 % – Zvýraznění6 55 7" xfId="8805"/>
    <cellStyle name="40 % – Zvýraznění6 56" xfId="6191"/>
    <cellStyle name="40 % – Zvýraznění6 56 2" xfId="6192"/>
    <cellStyle name="40 % – Zvýraznění6 56 2 2" xfId="14022"/>
    <cellStyle name="40 % – Zvýraznění6 56 3" xfId="6193"/>
    <cellStyle name="40 % – Zvýraznění6 56 3 2" xfId="14023"/>
    <cellStyle name="40 % – Zvýraznění6 56 4" xfId="6194"/>
    <cellStyle name="40 % – Zvýraznění6 56 4 2" xfId="14024"/>
    <cellStyle name="40 % – Zvýraznění6 56 5" xfId="6195"/>
    <cellStyle name="40 % – Zvýraznění6 56 5 2" xfId="14025"/>
    <cellStyle name="40 % – Zvýraznění6 56 6" xfId="16341"/>
    <cellStyle name="40 % – Zvýraznění6 56 7" xfId="8806"/>
    <cellStyle name="40 % – Zvýraznění6 57" xfId="6196"/>
    <cellStyle name="40 % – Zvýraznění6 57 2" xfId="6197"/>
    <cellStyle name="40 % – Zvýraznění6 57 2 2" xfId="14026"/>
    <cellStyle name="40 % – Zvýraznění6 57 3" xfId="6198"/>
    <cellStyle name="40 % – Zvýraznění6 57 3 2" xfId="14027"/>
    <cellStyle name="40 % – Zvýraznění6 57 4" xfId="6199"/>
    <cellStyle name="40 % – Zvýraznění6 57 4 2" xfId="14028"/>
    <cellStyle name="40 % – Zvýraznění6 57 5" xfId="6200"/>
    <cellStyle name="40 % – Zvýraznění6 57 5 2" xfId="14029"/>
    <cellStyle name="40 % – Zvýraznění6 57 6" xfId="16342"/>
    <cellStyle name="40 % – Zvýraznění6 57 7" xfId="8807"/>
    <cellStyle name="40 % – Zvýraznění6 58" xfId="6201"/>
    <cellStyle name="40 % – Zvýraznění6 58 2" xfId="6202"/>
    <cellStyle name="40 % – Zvýraznění6 58 2 2" xfId="14030"/>
    <cellStyle name="40 % – Zvýraznění6 58 3" xfId="6203"/>
    <cellStyle name="40 % – Zvýraznění6 58 3 2" xfId="14031"/>
    <cellStyle name="40 % – Zvýraznění6 58 4" xfId="6204"/>
    <cellStyle name="40 % – Zvýraznění6 58 4 2" xfId="14032"/>
    <cellStyle name="40 % – Zvýraznění6 58 5" xfId="6205"/>
    <cellStyle name="40 % – Zvýraznění6 58 5 2" xfId="14033"/>
    <cellStyle name="40 % – Zvýraznění6 58 6" xfId="16343"/>
    <cellStyle name="40 % – Zvýraznění6 58 7" xfId="8808"/>
    <cellStyle name="40 % – Zvýraznění6 59" xfId="6206"/>
    <cellStyle name="40 % – Zvýraznění6 59 2" xfId="6207"/>
    <cellStyle name="40 % – Zvýraznění6 59 2 2" xfId="14034"/>
    <cellStyle name="40 % – Zvýraznění6 59 3" xfId="6208"/>
    <cellStyle name="40 % – Zvýraznění6 59 3 2" xfId="14035"/>
    <cellStyle name="40 % – Zvýraznění6 59 4" xfId="6209"/>
    <cellStyle name="40 % – Zvýraznění6 59 4 2" xfId="14036"/>
    <cellStyle name="40 % – Zvýraznění6 59 5" xfId="6210"/>
    <cellStyle name="40 % – Zvýraznění6 59 5 2" xfId="14037"/>
    <cellStyle name="40 % – Zvýraznění6 59 6" xfId="16344"/>
    <cellStyle name="40 % – Zvýraznění6 59 7" xfId="8809"/>
    <cellStyle name="40 % – Zvýraznění6 6" xfId="6211"/>
    <cellStyle name="40 % – Zvýraznění6 6 2" xfId="6212"/>
    <cellStyle name="40 % – Zvýraznění6 6 2 2" xfId="14038"/>
    <cellStyle name="40 % – Zvýraznění6 6 3" xfId="6213"/>
    <cellStyle name="40 % – Zvýraznění6 6 3 2" xfId="14039"/>
    <cellStyle name="40 % – Zvýraznění6 6 4" xfId="6214"/>
    <cellStyle name="40 % – Zvýraznění6 6 4 2" xfId="14040"/>
    <cellStyle name="40 % – Zvýraznění6 6 5" xfId="6215"/>
    <cellStyle name="40 % – Zvýraznění6 6 5 2" xfId="14041"/>
    <cellStyle name="40 % – Zvýraznění6 6 6" xfId="16345"/>
    <cellStyle name="40 % – Zvýraznění6 6 7" xfId="8810"/>
    <cellStyle name="40 % – Zvýraznění6 60" xfId="6216"/>
    <cellStyle name="40 % – Zvýraznění6 60 2" xfId="6217"/>
    <cellStyle name="40 % – Zvýraznění6 60 2 2" xfId="14042"/>
    <cellStyle name="40 % – Zvýraznění6 60 3" xfId="6218"/>
    <cellStyle name="40 % – Zvýraznění6 60 3 2" xfId="14043"/>
    <cellStyle name="40 % – Zvýraznění6 60 4" xfId="6219"/>
    <cellStyle name="40 % – Zvýraznění6 60 4 2" xfId="14044"/>
    <cellStyle name="40 % – Zvýraznění6 60 5" xfId="6220"/>
    <cellStyle name="40 % – Zvýraznění6 60 5 2" xfId="14045"/>
    <cellStyle name="40 % – Zvýraznění6 60 6" xfId="16346"/>
    <cellStyle name="40 % – Zvýraznění6 60 7" xfId="8811"/>
    <cellStyle name="40 % – Zvýraznění6 61" xfId="6221"/>
    <cellStyle name="40 % – Zvýraznění6 61 2" xfId="6222"/>
    <cellStyle name="40 % – Zvýraznění6 61 2 2" xfId="14046"/>
    <cellStyle name="40 % – Zvýraznění6 61 3" xfId="6223"/>
    <cellStyle name="40 % – Zvýraznění6 61 3 2" xfId="14047"/>
    <cellStyle name="40 % – Zvýraznění6 61 4" xfId="6224"/>
    <cellStyle name="40 % – Zvýraznění6 61 4 2" xfId="14048"/>
    <cellStyle name="40 % – Zvýraznění6 61 5" xfId="6225"/>
    <cellStyle name="40 % – Zvýraznění6 61 5 2" xfId="14049"/>
    <cellStyle name="40 % – Zvýraznění6 61 6" xfId="16347"/>
    <cellStyle name="40 % – Zvýraznění6 61 7" xfId="8812"/>
    <cellStyle name="40 % – Zvýraznění6 62" xfId="6226"/>
    <cellStyle name="40 % – Zvýraznění6 62 2" xfId="6227"/>
    <cellStyle name="40 % – Zvýraznění6 62 2 2" xfId="14050"/>
    <cellStyle name="40 % – Zvýraznění6 62 3" xfId="6228"/>
    <cellStyle name="40 % – Zvýraznění6 62 3 2" xfId="14051"/>
    <cellStyle name="40 % – Zvýraznění6 62 4" xfId="6229"/>
    <cellStyle name="40 % – Zvýraznění6 62 4 2" xfId="14052"/>
    <cellStyle name="40 % – Zvýraznění6 62 5" xfId="6230"/>
    <cellStyle name="40 % – Zvýraznění6 62 5 2" xfId="14053"/>
    <cellStyle name="40 % – Zvýraznění6 62 6" xfId="16348"/>
    <cellStyle name="40 % – Zvýraznění6 62 7" xfId="8813"/>
    <cellStyle name="40 % – Zvýraznění6 63" xfId="6231"/>
    <cellStyle name="40 % – Zvýraznění6 63 2" xfId="6232"/>
    <cellStyle name="40 % – Zvýraznění6 63 2 2" xfId="14054"/>
    <cellStyle name="40 % – Zvýraznění6 63 3" xfId="6233"/>
    <cellStyle name="40 % – Zvýraznění6 63 3 2" xfId="14055"/>
    <cellStyle name="40 % – Zvýraznění6 63 4" xfId="6234"/>
    <cellStyle name="40 % – Zvýraznění6 63 4 2" xfId="14056"/>
    <cellStyle name="40 % – Zvýraznění6 63 5" xfId="6235"/>
    <cellStyle name="40 % – Zvýraznění6 63 5 2" xfId="14057"/>
    <cellStyle name="40 % – Zvýraznění6 63 6" xfId="16349"/>
    <cellStyle name="40 % – Zvýraznění6 63 7" xfId="8814"/>
    <cellStyle name="40 % – Zvýraznění6 64" xfId="6236"/>
    <cellStyle name="40 % – Zvýraznění6 64 2" xfId="6237"/>
    <cellStyle name="40 % – Zvýraznění6 64 2 2" xfId="14058"/>
    <cellStyle name="40 % – Zvýraznění6 64 3" xfId="6238"/>
    <cellStyle name="40 % – Zvýraznění6 64 3 2" xfId="14059"/>
    <cellStyle name="40 % – Zvýraznění6 64 4" xfId="6239"/>
    <cellStyle name="40 % – Zvýraznění6 64 4 2" xfId="14060"/>
    <cellStyle name="40 % – Zvýraznění6 64 5" xfId="6240"/>
    <cellStyle name="40 % – Zvýraznění6 64 5 2" xfId="14061"/>
    <cellStyle name="40 % – Zvýraznění6 64 6" xfId="16350"/>
    <cellStyle name="40 % – Zvýraznění6 64 7" xfId="8815"/>
    <cellStyle name="40 % – Zvýraznění6 65" xfId="6241"/>
    <cellStyle name="40 % – Zvýraznění6 65 2" xfId="6242"/>
    <cellStyle name="40 % – Zvýraznění6 65 2 2" xfId="14062"/>
    <cellStyle name="40 % – Zvýraznění6 65 3" xfId="6243"/>
    <cellStyle name="40 % – Zvýraznění6 65 3 2" xfId="14063"/>
    <cellStyle name="40 % – Zvýraznění6 65 4" xfId="6244"/>
    <cellStyle name="40 % – Zvýraznění6 65 4 2" xfId="14064"/>
    <cellStyle name="40 % – Zvýraznění6 65 5" xfId="6245"/>
    <cellStyle name="40 % – Zvýraznění6 65 5 2" xfId="14065"/>
    <cellStyle name="40 % – Zvýraznění6 65 6" xfId="16351"/>
    <cellStyle name="40 % – Zvýraznění6 65 7" xfId="8816"/>
    <cellStyle name="40 % – Zvýraznění6 66" xfId="6246"/>
    <cellStyle name="40 % – Zvýraznění6 66 2" xfId="6247"/>
    <cellStyle name="40 % – Zvýraznění6 66 2 2" xfId="14066"/>
    <cellStyle name="40 % – Zvýraznění6 66 3" xfId="6248"/>
    <cellStyle name="40 % – Zvýraznění6 66 3 2" xfId="14067"/>
    <cellStyle name="40 % – Zvýraznění6 66 4" xfId="6249"/>
    <cellStyle name="40 % – Zvýraznění6 66 4 2" xfId="14068"/>
    <cellStyle name="40 % – Zvýraznění6 66 5" xfId="6250"/>
    <cellStyle name="40 % – Zvýraznění6 66 5 2" xfId="14069"/>
    <cellStyle name="40 % – Zvýraznění6 66 6" xfId="16352"/>
    <cellStyle name="40 % – Zvýraznění6 66 7" xfId="8817"/>
    <cellStyle name="40 % – Zvýraznění6 67" xfId="6251"/>
    <cellStyle name="40 % – Zvýraznění6 67 2" xfId="6252"/>
    <cellStyle name="40 % – Zvýraznění6 67 2 2" xfId="14070"/>
    <cellStyle name="40 % – Zvýraznění6 67 3" xfId="6253"/>
    <cellStyle name="40 % – Zvýraznění6 67 3 2" xfId="14071"/>
    <cellStyle name="40 % – Zvýraznění6 67 4" xfId="6254"/>
    <cellStyle name="40 % – Zvýraznění6 67 4 2" xfId="14072"/>
    <cellStyle name="40 % – Zvýraznění6 67 5" xfId="6255"/>
    <cellStyle name="40 % – Zvýraznění6 67 5 2" xfId="14073"/>
    <cellStyle name="40 % – Zvýraznění6 67 6" xfId="16353"/>
    <cellStyle name="40 % – Zvýraznění6 67 7" xfId="8818"/>
    <cellStyle name="40 % – Zvýraznění6 68" xfId="6256"/>
    <cellStyle name="40 % – Zvýraznění6 68 2" xfId="6257"/>
    <cellStyle name="40 % – Zvýraznění6 68 2 2" xfId="14074"/>
    <cellStyle name="40 % – Zvýraznění6 68 3" xfId="6258"/>
    <cellStyle name="40 % – Zvýraznění6 68 3 2" xfId="14075"/>
    <cellStyle name="40 % – Zvýraznění6 68 4" xfId="6259"/>
    <cellStyle name="40 % – Zvýraznění6 68 4 2" xfId="14076"/>
    <cellStyle name="40 % – Zvýraznění6 68 5" xfId="6260"/>
    <cellStyle name="40 % – Zvýraznění6 68 5 2" xfId="14077"/>
    <cellStyle name="40 % – Zvýraznění6 68 6" xfId="16354"/>
    <cellStyle name="40 % – Zvýraznění6 68 7" xfId="8819"/>
    <cellStyle name="40 % – Zvýraznění6 69" xfId="6261"/>
    <cellStyle name="40 % – Zvýraznění6 69 2" xfId="6262"/>
    <cellStyle name="40 % – Zvýraznění6 69 2 2" xfId="14078"/>
    <cellStyle name="40 % – Zvýraznění6 69 3" xfId="6263"/>
    <cellStyle name="40 % – Zvýraznění6 69 3 2" xfId="14079"/>
    <cellStyle name="40 % – Zvýraznění6 69 4" xfId="6264"/>
    <cellStyle name="40 % – Zvýraznění6 69 4 2" xfId="14080"/>
    <cellStyle name="40 % – Zvýraznění6 69 5" xfId="6265"/>
    <cellStyle name="40 % – Zvýraznění6 69 5 2" xfId="14081"/>
    <cellStyle name="40 % – Zvýraznění6 69 6" xfId="16355"/>
    <cellStyle name="40 % – Zvýraznění6 69 7" xfId="8820"/>
    <cellStyle name="40 % – Zvýraznění6 7" xfId="6266"/>
    <cellStyle name="40 % – Zvýraznění6 7 2" xfId="6267"/>
    <cellStyle name="40 % – Zvýraznění6 7 2 2" xfId="14082"/>
    <cellStyle name="40 % – Zvýraznění6 7 3" xfId="6268"/>
    <cellStyle name="40 % – Zvýraznění6 7 3 2" xfId="14083"/>
    <cellStyle name="40 % – Zvýraznění6 7 4" xfId="6269"/>
    <cellStyle name="40 % – Zvýraznění6 7 4 2" xfId="14084"/>
    <cellStyle name="40 % – Zvýraznění6 7 5" xfId="6270"/>
    <cellStyle name="40 % – Zvýraznění6 7 5 2" xfId="14085"/>
    <cellStyle name="40 % – Zvýraznění6 7 6" xfId="16356"/>
    <cellStyle name="40 % – Zvýraznění6 7 7" xfId="8821"/>
    <cellStyle name="40 % – Zvýraznění6 70" xfId="6271"/>
    <cellStyle name="40 % – Zvýraznění6 70 2" xfId="6272"/>
    <cellStyle name="40 % – Zvýraznění6 70 2 2" xfId="14086"/>
    <cellStyle name="40 % – Zvýraznění6 70 3" xfId="6273"/>
    <cellStyle name="40 % – Zvýraznění6 70 3 2" xfId="14087"/>
    <cellStyle name="40 % – Zvýraznění6 70 4" xfId="6274"/>
    <cellStyle name="40 % – Zvýraznění6 70 4 2" xfId="14088"/>
    <cellStyle name="40 % – Zvýraznění6 70 5" xfId="6275"/>
    <cellStyle name="40 % – Zvýraznění6 70 5 2" xfId="14089"/>
    <cellStyle name="40 % – Zvýraznění6 70 6" xfId="16357"/>
    <cellStyle name="40 % – Zvýraznění6 70 7" xfId="8822"/>
    <cellStyle name="40 % – Zvýraznění6 71" xfId="6276"/>
    <cellStyle name="40 % – Zvýraznění6 71 2" xfId="6277"/>
    <cellStyle name="40 % – Zvýraznění6 71 2 2" xfId="14090"/>
    <cellStyle name="40 % – Zvýraznění6 71 3" xfId="6278"/>
    <cellStyle name="40 % – Zvýraznění6 71 3 2" xfId="14091"/>
    <cellStyle name="40 % – Zvýraznění6 71 4" xfId="6279"/>
    <cellStyle name="40 % – Zvýraznění6 71 4 2" xfId="14092"/>
    <cellStyle name="40 % – Zvýraznění6 71 5" xfId="6280"/>
    <cellStyle name="40 % – Zvýraznění6 71 5 2" xfId="14093"/>
    <cellStyle name="40 % – Zvýraznění6 71 6" xfId="16358"/>
    <cellStyle name="40 % – Zvýraznění6 71 7" xfId="8823"/>
    <cellStyle name="40 % – Zvýraznění6 72" xfId="6281"/>
    <cellStyle name="40 % – Zvýraznění6 72 2" xfId="6282"/>
    <cellStyle name="40 % – Zvýraznění6 72 2 2" xfId="14094"/>
    <cellStyle name="40 % – Zvýraznění6 72 3" xfId="6283"/>
    <cellStyle name="40 % – Zvýraznění6 72 3 2" xfId="14095"/>
    <cellStyle name="40 % – Zvýraznění6 72 4" xfId="6284"/>
    <cellStyle name="40 % – Zvýraznění6 72 4 2" xfId="14096"/>
    <cellStyle name="40 % – Zvýraznění6 72 5" xfId="6285"/>
    <cellStyle name="40 % – Zvýraznění6 72 5 2" xfId="14097"/>
    <cellStyle name="40 % – Zvýraznění6 72 6" xfId="16359"/>
    <cellStyle name="40 % – Zvýraznění6 72 7" xfId="8824"/>
    <cellStyle name="40 % – Zvýraznění6 73" xfId="6286"/>
    <cellStyle name="40 % – Zvýraznění6 73 2" xfId="6287"/>
    <cellStyle name="40 % – Zvýraznění6 73 2 2" xfId="14098"/>
    <cellStyle name="40 % – Zvýraznění6 73 3" xfId="6288"/>
    <cellStyle name="40 % – Zvýraznění6 73 3 2" xfId="14099"/>
    <cellStyle name="40 % – Zvýraznění6 73 4" xfId="6289"/>
    <cellStyle name="40 % – Zvýraznění6 73 4 2" xfId="14100"/>
    <cellStyle name="40 % – Zvýraznění6 73 5" xfId="6290"/>
    <cellStyle name="40 % – Zvýraznění6 73 5 2" xfId="14101"/>
    <cellStyle name="40 % – Zvýraznění6 73 6" xfId="16360"/>
    <cellStyle name="40 % – Zvýraznění6 73 7" xfId="8825"/>
    <cellStyle name="40 % – Zvýraznění6 74" xfId="6291"/>
    <cellStyle name="40 % – Zvýraznění6 74 2" xfId="6292"/>
    <cellStyle name="40 % – Zvýraznění6 74 2 2" xfId="14102"/>
    <cellStyle name="40 % – Zvýraznění6 74 3" xfId="6293"/>
    <cellStyle name="40 % – Zvýraznění6 74 3 2" xfId="14103"/>
    <cellStyle name="40 % – Zvýraznění6 74 4" xfId="6294"/>
    <cellStyle name="40 % – Zvýraznění6 74 4 2" xfId="14104"/>
    <cellStyle name="40 % – Zvýraznění6 74 5" xfId="6295"/>
    <cellStyle name="40 % – Zvýraznění6 74 5 2" xfId="14105"/>
    <cellStyle name="40 % – Zvýraznění6 74 6" xfId="16361"/>
    <cellStyle name="40 % – Zvýraznění6 74 7" xfId="8826"/>
    <cellStyle name="40 % – Zvýraznění6 75" xfId="6296"/>
    <cellStyle name="40 % – Zvýraznění6 75 2" xfId="6297"/>
    <cellStyle name="40 % – Zvýraznění6 75 2 2" xfId="14106"/>
    <cellStyle name="40 % – Zvýraznění6 75 3" xfId="6298"/>
    <cellStyle name="40 % – Zvýraznění6 75 3 2" xfId="14107"/>
    <cellStyle name="40 % – Zvýraznění6 75 4" xfId="6299"/>
    <cellStyle name="40 % – Zvýraznění6 75 4 2" xfId="14108"/>
    <cellStyle name="40 % – Zvýraznění6 75 5" xfId="6300"/>
    <cellStyle name="40 % – Zvýraznění6 75 5 2" xfId="14109"/>
    <cellStyle name="40 % – Zvýraznění6 75 6" xfId="16362"/>
    <cellStyle name="40 % – Zvýraznění6 75 7" xfId="8827"/>
    <cellStyle name="40 % – Zvýraznění6 76" xfId="6301"/>
    <cellStyle name="40 % – Zvýraznění6 76 2" xfId="6302"/>
    <cellStyle name="40 % – Zvýraznění6 76 2 2" xfId="14110"/>
    <cellStyle name="40 % – Zvýraznění6 76 3" xfId="6303"/>
    <cellStyle name="40 % – Zvýraznění6 76 3 2" xfId="14111"/>
    <cellStyle name="40 % – Zvýraznění6 76 4" xfId="6304"/>
    <cellStyle name="40 % – Zvýraznění6 76 4 2" xfId="14112"/>
    <cellStyle name="40 % – Zvýraznění6 76 5" xfId="6305"/>
    <cellStyle name="40 % – Zvýraznění6 76 5 2" xfId="14113"/>
    <cellStyle name="40 % – Zvýraznění6 76 6" xfId="16363"/>
    <cellStyle name="40 % – Zvýraznění6 76 7" xfId="8828"/>
    <cellStyle name="40 % – Zvýraznění6 77" xfId="6306"/>
    <cellStyle name="40 % – Zvýraznění6 77 2" xfId="6307"/>
    <cellStyle name="40 % – Zvýraznění6 77 2 2" xfId="14114"/>
    <cellStyle name="40 % – Zvýraznění6 77 3" xfId="6308"/>
    <cellStyle name="40 % – Zvýraznění6 77 3 2" xfId="14115"/>
    <cellStyle name="40 % – Zvýraznění6 77 4" xfId="6309"/>
    <cellStyle name="40 % – Zvýraznění6 77 4 2" xfId="14116"/>
    <cellStyle name="40 % – Zvýraznění6 77 5" xfId="6310"/>
    <cellStyle name="40 % – Zvýraznění6 77 5 2" xfId="14117"/>
    <cellStyle name="40 % – Zvýraznění6 77 6" xfId="16364"/>
    <cellStyle name="40 % – Zvýraznění6 77 7" xfId="8829"/>
    <cellStyle name="40 % – Zvýraznění6 78" xfId="6311"/>
    <cellStyle name="40 % – Zvýraznění6 78 2" xfId="6312"/>
    <cellStyle name="40 % – Zvýraznění6 78 2 2" xfId="14118"/>
    <cellStyle name="40 % – Zvýraznění6 78 3" xfId="6313"/>
    <cellStyle name="40 % – Zvýraznění6 78 3 2" xfId="14119"/>
    <cellStyle name="40 % – Zvýraznění6 78 4" xfId="6314"/>
    <cellStyle name="40 % – Zvýraznění6 78 4 2" xfId="14120"/>
    <cellStyle name="40 % – Zvýraznění6 78 5" xfId="6315"/>
    <cellStyle name="40 % – Zvýraznění6 78 5 2" xfId="14121"/>
    <cellStyle name="40 % – Zvýraznění6 78 6" xfId="16365"/>
    <cellStyle name="40 % – Zvýraznění6 78 7" xfId="8830"/>
    <cellStyle name="40 % – Zvýraznění6 79" xfId="6316"/>
    <cellStyle name="40 % – Zvýraznění6 79 2" xfId="6317"/>
    <cellStyle name="40 % – Zvýraznění6 79 2 2" xfId="14122"/>
    <cellStyle name="40 % – Zvýraznění6 79 3" xfId="6318"/>
    <cellStyle name="40 % – Zvýraznění6 79 3 2" xfId="14123"/>
    <cellStyle name="40 % – Zvýraznění6 79 4" xfId="6319"/>
    <cellStyle name="40 % – Zvýraznění6 79 4 2" xfId="14124"/>
    <cellStyle name="40 % – Zvýraznění6 79 5" xfId="6320"/>
    <cellStyle name="40 % – Zvýraznění6 79 5 2" xfId="14125"/>
    <cellStyle name="40 % – Zvýraznění6 79 6" xfId="16366"/>
    <cellStyle name="40 % – Zvýraznění6 79 7" xfId="8831"/>
    <cellStyle name="40 % – Zvýraznění6 8" xfId="6321"/>
    <cellStyle name="40 % – Zvýraznění6 8 2" xfId="6322"/>
    <cellStyle name="40 % – Zvýraznění6 8 2 2" xfId="14126"/>
    <cellStyle name="40 % – Zvýraznění6 8 3" xfId="6323"/>
    <cellStyle name="40 % – Zvýraznění6 8 3 2" xfId="14127"/>
    <cellStyle name="40 % – Zvýraznění6 8 4" xfId="6324"/>
    <cellStyle name="40 % – Zvýraznění6 8 4 2" xfId="14128"/>
    <cellStyle name="40 % – Zvýraznění6 8 5" xfId="6325"/>
    <cellStyle name="40 % – Zvýraznění6 8 5 2" xfId="14129"/>
    <cellStyle name="40 % – Zvýraznění6 8 6" xfId="16367"/>
    <cellStyle name="40 % – Zvýraznění6 8 7" xfId="8832"/>
    <cellStyle name="40 % – Zvýraznění6 80" xfId="6326"/>
    <cellStyle name="40 % – Zvýraznění6 80 2" xfId="6327"/>
    <cellStyle name="40 % – Zvýraznění6 80 2 2" xfId="14130"/>
    <cellStyle name="40 % – Zvýraznění6 80 3" xfId="6328"/>
    <cellStyle name="40 % – Zvýraznění6 80 3 2" xfId="14131"/>
    <cellStyle name="40 % – Zvýraznění6 80 4" xfId="6329"/>
    <cellStyle name="40 % – Zvýraznění6 80 4 2" xfId="14132"/>
    <cellStyle name="40 % – Zvýraznění6 80 5" xfId="6330"/>
    <cellStyle name="40 % – Zvýraznění6 80 5 2" xfId="14133"/>
    <cellStyle name="40 % – Zvýraznění6 80 6" xfId="16368"/>
    <cellStyle name="40 % – Zvýraznění6 80 7" xfId="8833"/>
    <cellStyle name="40 % – Zvýraznění6 81" xfId="6331"/>
    <cellStyle name="40 % – Zvýraznění6 81 2" xfId="6332"/>
    <cellStyle name="40 % – Zvýraznění6 81 2 2" xfId="14134"/>
    <cellStyle name="40 % – Zvýraznění6 81 3" xfId="6333"/>
    <cellStyle name="40 % – Zvýraznění6 81 3 2" xfId="14135"/>
    <cellStyle name="40 % – Zvýraznění6 81 4" xfId="6334"/>
    <cellStyle name="40 % – Zvýraznění6 81 4 2" xfId="14136"/>
    <cellStyle name="40 % – Zvýraznění6 81 5" xfId="6335"/>
    <cellStyle name="40 % – Zvýraznění6 81 5 2" xfId="14137"/>
    <cellStyle name="40 % – Zvýraznění6 81 6" xfId="16369"/>
    <cellStyle name="40 % – Zvýraznění6 81 7" xfId="8834"/>
    <cellStyle name="40 % – Zvýraznění6 82" xfId="6336"/>
    <cellStyle name="40 % – Zvýraznění6 82 2" xfId="6337"/>
    <cellStyle name="40 % – Zvýraznění6 82 2 2" xfId="14138"/>
    <cellStyle name="40 % – Zvýraznění6 82 3" xfId="6338"/>
    <cellStyle name="40 % – Zvýraznění6 82 3 2" xfId="14139"/>
    <cellStyle name="40 % – Zvýraznění6 82 4" xfId="6339"/>
    <cellStyle name="40 % – Zvýraznění6 82 4 2" xfId="14140"/>
    <cellStyle name="40 % – Zvýraznění6 82 5" xfId="6340"/>
    <cellStyle name="40 % – Zvýraznění6 82 5 2" xfId="14141"/>
    <cellStyle name="40 % – Zvýraznění6 82 6" xfId="16370"/>
    <cellStyle name="40 % – Zvýraznění6 82 7" xfId="8835"/>
    <cellStyle name="40 % – Zvýraznění6 83" xfId="6341"/>
    <cellStyle name="40 % – Zvýraznění6 83 2" xfId="6342"/>
    <cellStyle name="40 % – Zvýraznění6 83 2 2" xfId="14142"/>
    <cellStyle name="40 % – Zvýraznění6 83 3" xfId="6343"/>
    <cellStyle name="40 % – Zvýraznění6 83 3 2" xfId="14143"/>
    <cellStyle name="40 % – Zvýraznění6 83 4" xfId="6344"/>
    <cellStyle name="40 % – Zvýraznění6 83 4 2" xfId="14144"/>
    <cellStyle name="40 % – Zvýraznění6 83 5" xfId="6345"/>
    <cellStyle name="40 % – Zvýraznění6 83 5 2" xfId="14145"/>
    <cellStyle name="40 % – Zvýraznění6 83 6" xfId="16371"/>
    <cellStyle name="40 % – Zvýraznění6 83 7" xfId="8836"/>
    <cellStyle name="40 % – Zvýraznění6 84" xfId="6346"/>
    <cellStyle name="40 % – Zvýraznění6 84 2" xfId="6347"/>
    <cellStyle name="40 % – Zvýraznění6 84 2 2" xfId="14146"/>
    <cellStyle name="40 % – Zvýraznění6 84 3" xfId="6348"/>
    <cellStyle name="40 % – Zvýraznění6 84 3 2" xfId="14147"/>
    <cellStyle name="40 % – Zvýraznění6 84 4" xfId="6349"/>
    <cellStyle name="40 % – Zvýraznění6 84 4 2" xfId="14148"/>
    <cellStyle name="40 % – Zvýraznění6 84 5" xfId="6350"/>
    <cellStyle name="40 % – Zvýraznění6 84 5 2" xfId="14149"/>
    <cellStyle name="40 % – Zvýraznění6 84 6" xfId="16372"/>
    <cellStyle name="40 % – Zvýraznění6 84 7" xfId="8837"/>
    <cellStyle name="40 % – Zvýraznění6 85" xfId="6351"/>
    <cellStyle name="40 % – Zvýraznění6 85 2" xfId="6352"/>
    <cellStyle name="40 % – Zvýraznění6 85 2 2" xfId="14150"/>
    <cellStyle name="40 % – Zvýraznění6 85 3" xfId="6353"/>
    <cellStyle name="40 % – Zvýraznění6 85 3 2" xfId="14151"/>
    <cellStyle name="40 % – Zvýraznění6 85 4" xfId="6354"/>
    <cellStyle name="40 % – Zvýraznění6 85 4 2" xfId="14152"/>
    <cellStyle name="40 % – Zvýraznění6 85 5" xfId="6355"/>
    <cellStyle name="40 % – Zvýraznění6 85 5 2" xfId="14153"/>
    <cellStyle name="40 % – Zvýraznění6 85 6" xfId="16373"/>
    <cellStyle name="40 % – Zvýraznění6 85 7" xfId="8838"/>
    <cellStyle name="40 % – Zvýraznění6 86" xfId="6356"/>
    <cellStyle name="40 % – Zvýraznění6 86 2" xfId="6357"/>
    <cellStyle name="40 % – Zvýraznění6 86 2 2" xfId="14154"/>
    <cellStyle name="40 % – Zvýraznění6 86 3" xfId="6358"/>
    <cellStyle name="40 % – Zvýraznění6 86 3 2" xfId="14155"/>
    <cellStyle name="40 % – Zvýraznění6 86 4" xfId="6359"/>
    <cellStyle name="40 % – Zvýraznění6 86 4 2" xfId="14156"/>
    <cellStyle name="40 % – Zvýraznění6 86 5" xfId="6360"/>
    <cellStyle name="40 % – Zvýraznění6 86 5 2" xfId="14157"/>
    <cellStyle name="40 % – Zvýraznění6 86 6" xfId="16374"/>
    <cellStyle name="40 % – Zvýraznění6 86 7" xfId="8839"/>
    <cellStyle name="40 % – Zvýraznění6 87" xfId="6361"/>
    <cellStyle name="40 % – Zvýraznění6 87 2" xfId="6362"/>
    <cellStyle name="40 % – Zvýraznění6 87 2 2" xfId="14158"/>
    <cellStyle name="40 % – Zvýraznění6 87 3" xfId="6363"/>
    <cellStyle name="40 % – Zvýraznění6 87 3 2" xfId="14159"/>
    <cellStyle name="40 % – Zvýraznění6 87 4" xfId="6364"/>
    <cellStyle name="40 % – Zvýraznění6 87 4 2" xfId="14160"/>
    <cellStyle name="40 % – Zvýraznění6 87 5" xfId="6365"/>
    <cellStyle name="40 % – Zvýraznění6 87 5 2" xfId="14161"/>
    <cellStyle name="40 % – Zvýraznění6 87 6" xfId="16375"/>
    <cellStyle name="40 % – Zvýraznění6 87 7" xfId="8840"/>
    <cellStyle name="40 % – Zvýraznění6 88" xfId="6366"/>
    <cellStyle name="40 % – Zvýraznění6 88 2" xfId="6367"/>
    <cellStyle name="40 % – Zvýraznění6 88 2 2" xfId="14162"/>
    <cellStyle name="40 % – Zvýraznění6 88 3" xfId="6368"/>
    <cellStyle name="40 % – Zvýraznění6 88 3 2" xfId="14163"/>
    <cellStyle name="40 % – Zvýraznění6 88 4" xfId="6369"/>
    <cellStyle name="40 % – Zvýraznění6 88 4 2" xfId="14164"/>
    <cellStyle name="40 % – Zvýraznění6 88 5" xfId="6370"/>
    <cellStyle name="40 % – Zvýraznění6 88 5 2" xfId="14165"/>
    <cellStyle name="40 % – Zvýraznění6 88 6" xfId="16376"/>
    <cellStyle name="40 % – Zvýraznění6 88 7" xfId="8841"/>
    <cellStyle name="40 % – Zvýraznění6 89" xfId="6371"/>
    <cellStyle name="40 % – Zvýraznění6 89 2" xfId="6372"/>
    <cellStyle name="40 % – Zvýraznění6 89 2 2" xfId="14166"/>
    <cellStyle name="40 % – Zvýraznění6 89 3" xfId="6373"/>
    <cellStyle name="40 % – Zvýraznění6 89 3 2" xfId="14167"/>
    <cellStyle name="40 % – Zvýraznění6 89 4" xfId="6374"/>
    <cellStyle name="40 % – Zvýraznění6 89 4 2" xfId="14168"/>
    <cellStyle name="40 % – Zvýraznění6 89 5" xfId="6375"/>
    <cellStyle name="40 % – Zvýraznění6 89 5 2" xfId="14169"/>
    <cellStyle name="40 % – Zvýraznění6 89 6" xfId="16377"/>
    <cellStyle name="40 % – Zvýraznění6 89 7" xfId="8842"/>
    <cellStyle name="40 % – Zvýraznění6 9" xfId="6376"/>
    <cellStyle name="40 % – Zvýraznění6 9 2" xfId="6377"/>
    <cellStyle name="40 % – Zvýraznění6 9 2 2" xfId="14170"/>
    <cellStyle name="40 % – Zvýraznění6 9 3" xfId="6378"/>
    <cellStyle name="40 % – Zvýraznění6 9 3 2" xfId="14171"/>
    <cellStyle name="40 % – Zvýraznění6 9 4" xfId="6379"/>
    <cellStyle name="40 % – Zvýraznění6 9 4 2" xfId="14172"/>
    <cellStyle name="40 % – Zvýraznění6 9 5" xfId="6380"/>
    <cellStyle name="40 % – Zvýraznění6 9 5 2" xfId="14173"/>
    <cellStyle name="40 % – Zvýraznění6 9 6" xfId="16378"/>
    <cellStyle name="40 % – Zvýraznění6 9 7" xfId="8843"/>
    <cellStyle name="40 % – Zvýraznění6 90" xfId="6381"/>
    <cellStyle name="40 % – Zvýraznění6 90 2" xfId="6382"/>
    <cellStyle name="40 % – Zvýraznění6 90 2 2" xfId="14174"/>
    <cellStyle name="40 % – Zvýraznění6 90 3" xfId="6383"/>
    <cellStyle name="40 % – Zvýraznění6 90 3 2" xfId="14175"/>
    <cellStyle name="40 % – Zvýraznění6 90 4" xfId="6384"/>
    <cellStyle name="40 % – Zvýraznění6 90 4 2" xfId="14176"/>
    <cellStyle name="40 % – Zvýraznění6 90 5" xfId="6385"/>
    <cellStyle name="40 % – Zvýraznění6 90 5 2" xfId="14177"/>
    <cellStyle name="40 % – Zvýraznění6 90 6" xfId="16379"/>
    <cellStyle name="40 % – Zvýraznění6 90 7" xfId="8844"/>
    <cellStyle name="40 % – Zvýraznění6 91" xfId="6386"/>
    <cellStyle name="40 % – Zvýraznění6 91 2" xfId="6387"/>
    <cellStyle name="40 % – Zvýraznění6 91 2 2" xfId="14178"/>
    <cellStyle name="40 % – Zvýraznění6 91 3" xfId="6388"/>
    <cellStyle name="40 % – Zvýraznění6 91 3 2" xfId="14179"/>
    <cellStyle name="40 % – Zvýraznění6 91 4" xfId="6389"/>
    <cellStyle name="40 % – Zvýraznění6 91 4 2" xfId="14180"/>
    <cellStyle name="40 % – Zvýraznění6 91 5" xfId="6390"/>
    <cellStyle name="40 % – Zvýraznění6 91 5 2" xfId="14181"/>
    <cellStyle name="40 % – Zvýraznění6 91 6" xfId="16380"/>
    <cellStyle name="40 % – Zvýraznění6 91 7" xfId="8845"/>
    <cellStyle name="40 % – Zvýraznění6 92" xfId="6391"/>
    <cellStyle name="40 % – Zvýraznění6 92 2" xfId="6392"/>
    <cellStyle name="40 % – Zvýraznění6 92 2 2" xfId="14182"/>
    <cellStyle name="40 % – Zvýraznění6 92 3" xfId="6393"/>
    <cellStyle name="40 % – Zvýraznění6 92 3 2" xfId="14183"/>
    <cellStyle name="40 % – Zvýraznění6 92 4" xfId="6394"/>
    <cellStyle name="40 % – Zvýraznění6 92 4 2" xfId="14184"/>
    <cellStyle name="40 % – Zvýraznění6 92 5" xfId="6395"/>
    <cellStyle name="40 % – Zvýraznění6 92 5 2" xfId="14185"/>
    <cellStyle name="40 % – Zvýraznění6 92 6" xfId="16381"/>
    <cellStyle name="40 % – Zvýraznění6 92 7" xfId="8846"/>
    <cellStyle name="40 % – Zvýraznění6 93" xfId="6396"/>
    <cellStyle name="40 % – Zvýraznění6 93 2" xfId="6397"/>
    <cellStyle name="40 % – Zvýraznění6 93 2 2" xfId="14186"/>
    <cellStyle name="40 % – Zvýraznění6 93 3" xfId="6398"/>
    <cellStyle name="40 % – Zvýraznění6 93 3 2" xfId="14187"/>
    <cellStyle name="40 % – Zvýraznění6 93 4" xfId="6399"/>
    <cellStyle name="40 % – Zvýraznění6 93 4 2" xfId="14188"/>
    <cellStyle name="40 % – Zvýraznění6 93 5" xfId="6400"/>
    <cellStyle name="40 % – Zvýraznění6 93 5 2" xfId="14189"/>
    <cellStyle name="40 % – Zvýraznění6 93 6" xfId="16382"/>
    <cellStyle name="40 % – Zvýraznění6 93 7" xfId="8847"/>
    <cellStyle name="40 % – Zvýraznění6 94" xfId="6401"/>
    <cellStyle name="40 % – Zvýraznění6 94 2" xfId="6402"/>
    <cellStyle name="40 % – Zvýraznění6 94 2 2" xfId="14190"/>
    <cellStyle name="40 % – Zvýraznění6 94 3" xfId="6403"/>
    <cellStyle name="40 % – Zvýraznění6 94 3 2" xfId="14191"/>
    <cellStyle name="40 % – Zvýraznění6 94 4" xfId="6404"/>
    <cellStyle name="40 % – Zvýraznění6 94 4 2" xfId="14192"/>
    <cellStyle name="40 % – Zvýraznění6 94 5" xfId="6405"/>
    <cellStyle name="40 % – Zvýraznění6 94 5 2" xfId="14193"/>
    <cellStyle name="40 % – Zvýraznění6 94 6" xfId="16383"/>
    <cellStyle name="40 % – Zvýraznění6 94 7" xfId="8848"/>
    <cellStyle name="40 % – Zvýraznění6 95" xfId="6406"/>
    <cellStyle name="40 % – Zvýraznění6 95 2" xfId="6407"/>
    <cellStyle name="40 % – Zvýraznění6 95 2 2" xfId="14194"/>
    <cellStyle name="40 % – Zvýraznění6 95 3" xfId="6408"/>
    <cellStyle name="40 % – Zvýraznění6 95 3 2" xfId="14195"/>
    <cellStyle name="40 % – Zvýraznění6 95 4" xfId="6409"/>
    <cellStyle name="40 % – Zvýraznění6 95 4 2" xfId="14196"/>
    <cellStyle name="40 % – Zvýraznění6 95 5" xfId="6410"/>
    <cellStyle name="40 % – Zvýraznění6 95 5 2" xfId="14197"/>
    <cellStyle name="40 % – Zvýraznění6 95 6" xfId="16384"/>
    <cellStyle name="40 % – Zvýraznění6 95 7" xfId="8849"/>
    <cellStyle name="40 % – Zvýraznění6 96" xfId="6411"/>
    <cellStyle name="40 % – Zvýraznění6 96 2" xfId="6412"/>
    <cellStyle name="40 % – Zvýraznění6 96 2 2" xfId="14198"/>
    <cellStyle name="40 % – Zvýraznění6 96 3" xfId="6413"/>
    <cellStyle name="40 % – Zvýraznění6 96 3 2" xfId="14199"/>
    <cellStyle name="40 % – Zvýraznění6 96 4" xfId="6414"/>
    <cellStyle name="40 % – Zvýraznění6 96 4 2" xfId="14200"/>
    <cellStyle name="40 % – Zvýraznění6 96 5" xfId="6415"/>
    <cellStyle name="40 % – Zvýraznění6 96 5 2" xfId="14201"/>
    <cellStyle name="40 % – Zvýraznění6 96 6" xfId="16385"/>
    <cellStyle name="40 % – Zvýraznění6 96 7" xfId="8850"/>
    <cellStyle name="40 % – Zvýraznění6 97" xfId="6416"/>
    <cellStyle name="40 % – Zvýraznění6 97 2" xfId="6417"/>
    <cellStyle name="40 % – Zvýraznění6 97 2 2" xfId="14202"/>
    <cellStyle name="40 % – Zvýraznění6 97 3" xfId="6418"/>
    <cellStyle name="40 % – Zvýraznění6 97 3 2" xfId="14203"/>
    <cellStyle name="40 % – Zvýraznění6 97 4" xfId="6419"/>
    <cellStyle name="40 % – Zvýraznění6 97 4 2" xfId="14204"/>
    <cellStyle name="40 % – Zvýraznění6 97 5" xfId="6420"/>
    <cellStyle name="40 % – Zvýraznění6 97 5 2" xfId="14205"/>
    <cellStyle name="40 % – Zvýraznění6 97 6" xfId="16386"/>
    <cellStyle name="40 % – Zvýraznění6 97 7" xfId="8851"/>
    <cellStyle name="40 % – Zvýraznění6 98" xfId="6421"/>
    <cellStyle name="40 % – Zvýraznění6 98 2" xfId="6422"/>
    <cellStyle name="40 % – Zvýraznění6 98 2 2" xfId="14206"/>
    <cellStyle name="40 % – Zvýraznění6 98 3" xfId="6423"/>
    <cellStyle name="40 % – Zvýraznění6 98 3 2" xfId="14207"/>
    <cellStyle name="40 % – Zvýraznění6 98 4" xfId="6424"/>
    <cellStyle name="40 % – Zvýraznění6 98 4 2" xfId="14208"/>
    <cellStyle name="40 % – Zvýraznění6 98 5" xfId="6425"/>
    <cellStyle name="40 % – Zvýraznění6 98 5 2" xfId="14209"/>
    <cellStyle name="40 % – Zvýraznění6 98 6" xfId="16387"/>
    <cellStyle name="40 % – Zvýraznění6 98 7" xfId="8852"/>
    <cellStyle name="40 % – Zvýraznění6 99" xfId="6426"/>
    <cellStyle name="40 % – Zvýraznění6 99 2" xfId="6427"/>
    <cellStyle name="40 % – Zvýraznění6 99 2 2" xfId="14210"/>
    <cellStyle name="40 % – Zvýraznění6 99 3" xfId="6428"/>
    <cellStyle name="40 % – Zvýraznění6 99 3 2" xfId="14211"/>
    <cellStyle name="40 % – Zvýraznění6 99 4" xfId="6429"/>
    <cellStyle name="40 % – Zvýraznění6 99 4 2" xfId="14212"/>
    <cellStyle name="40 % – Zvýraznění6 99 5" xfId="6430"/>
    <cellStyle name="40 % – Zvýraznění6 99 5 2" xfId="14213"/>
    <cellStyle name="40 % – Zvýraznění6 99 6" xfId="16388"/>
    <cellStyle name="40 % – Zvýraznění6 99 7" xfId="8853"/>
    <cellStyle name="Čárka 2" xfId="6450"/>
    <cellStyle name="Čárka 2 2" xfId="6451"/>
    <cellStyle name="Čárka 2 2 2" xfId="6452"/>
    <cellStyle name="Čárka 2 2 2 2" xfId="14234"/>
    <cellStyle name="Čárka 2 2 3" xfId="6453"/>
    <cellStyle name="Čárka 2 2 3 2" xfId="14235"/>
    <cellStyle name="Čárka 2 2 4" xfId="6454"/>
    <cellStyle name="Čárka 2 2 4 2" xfId="14236"/>
    <cellStyle name="Čárka 2 2 5" xfId="6455"/>
    <cellStyle name="Čárka 2 2 5 2" xfId="14237"/>
    <cellStyle name="Čárka 2 2 6" xfId="16607"/>
    <cellStyle name="Čárka 2 2 7" xfId="14233"/>
    <cellStyle name="Čárka 2 2 8" xfId="9072"/>
    <cellStyle name="Čárka 2 3" xfId="6456"/>
    <cellStyle name="Čárka 2 3 2" xfId="14238"/>
    <cellStyle name="Čárka 2 4" xfId="6457"/>
    <cellStyle name="Čárka 2 4 2" xfId="14239"/>
    <cellStyle name="Čárka 2 5" xfId="6458"/>
    <cellStyle name="Čárka 2 5 2" xfId="14240"/>
    <cellStyle name="Čárka 2 6" xfId="6459"/>
    <cellStyle name="Čárka 2 6 2" xfId="14241"/>
    <cellStyle name="Čárka 2 7" xfId="16603"/>
    <cellStyle name="Čárka 2 8" xfId="14232"/>
    <cellStyle name="Čárka 2 9" xfId="9068"/>
    <cellStyle name="Comma 10" xfId="9067"/>
    <cellStyle name="Comma 11" xfId="7566"/>
    <cellStyle name="Comma 2" xfId="6431"/>
    <cellStyle name="Comma 2 2" xfId="6432"/>
    <cellStyle name="Comma 2 2 2" xfId="6433"/>
    <cellStyle name="Comma 2 2 2 2" xfId="14215"/>
    <cellStyle name="Comma 2 2 3" xfId="6434"/>
    <cellStyle name="Comma 2 2 3 2" xfId="14216"/>
    <cellStyle name="Comma 2 2 4" xfId="6435"/>
    <cellStyle name="Comma 2 2 4 2" xfId="14217"/>
    <cellStyle name="Comma 2 2 5" xfId="6436"/>
    <cellStyle name="Comma 2 2 5 2" xfId="14218"/>
    <cellStyle name="Comma 2 2 6" xfId="16604"/>
    <cellStyle name="Comma 2 2 7" xfId="14214"/>
    <cellStyle name="Comma 2 2 8" xfId="9069"/>
    <cellStyle name="Comma 2 3" xfId="6437"/>
    <cellStyle name="Comma 2 3 2" xfId="14219"/>
    <cellStyle name="Comma 2 4" xfId="6438"/>
    <cellStyle name="Comma 2 4 2" xfId="14220"/>
    <cellStyle name="Comma 2 5" xfId="6439"/>
    <cellStyle name="Comma 2 5 2" xfId="14221"/>
    <cellStyle name="Comma 2 6" xfId="6440"/>
    <cellStyle name="Comma 2 6 2" xfId="14222"/>
    <cellStyle name="Comma 2 7" xfId="16389"/>
    <cellStyle name="Comma 2 8" xfId="8854"/>
    <cellStyle name="Comma 3" xfId="6441"/>
    <cellStyle name="Comma 3 2" xfId="6442"/>
    <cellStyle name="Comma 3 2 2" xfId="14224"/>
    <cellStyle name="Comma 3 3" xfId="6443"/>
    <cellStyle name="Comma 3 3 2" xfId="14225"/>
    <cellStyle name="Comma 3 4" xfId="6444"/>
    <cellStyle name="Comma 3 4 2" xfId="14226"/>
    <cellStyle name="Comma 3 5" xfId="6445"/>
    <cellStyle name="Comma 3 5 2" xfId="14227"/>
    <cellStyle name="Comma 3 6" xfId="16606"/>
    <cellStyle name="Comma 3 7" xfId="14223"/>
    <cellStyle name="Comma 3 8" xfId="9071"/>
    <cellStyle name="Comma 4" xfId="6"/>
    <cellStyle name="Comma 4 2" xfId="9076"/>
    <cellStyle name="Comma 4 3" xfId="9"/>
    <cellStyle name="Comma 5" xfId="6446"/>
    <cellStyle name="Comma 5 2" xfId="14228"/>
    <cellStyle name="Comma 6" xfId="6447"/>
    <cellStyle name="Comma 6 2" xfId="14229"/>
    <cellStyle name="Comma 7" xfId="6448"/>
    <cellStyle name="Comma 7 2" xfId="14230"/>
    <cellStyle name="Comma 8" xfId="6449"/>
    <cellStyle name="Comma 8 2" xfId="14231"/>
    <cellStyle name="Comma 9" xfId="16602"/>
    <cellStyle name="měny 3" xfId="6460"/>
    <cellStyle name="měny 3 2" xfId="6461"/>
    <cellStyle name="měny 3 2 2" xfId="6462"/>
    <cellStyle name="měny 3 2 2 2" xfId="14243"/>
    <cellStyle name="měny 3 2 3" xfId="6463"/>
    <cellStyle name="měny 3 2 3 2" xfId="14244"/>
    <cellStyle name="měny 3 2 4" xfId="6464"/>
    <cellStyle name="měny 3 2 4 2" xfId="14245"/>
    <cellStyle name="měny 3 2 5" xfId="6465"/>
    <cellStyle name="měny 3 2 5 2" xfId="14246"/>
    <cellStyle name="měny 3 2 6" xfId="16605"/>
    <cellStyle name="měny 3 2 7" xfId="14242"/>
    <cellStyle name="měny 3 2 8" xfId="9070"/>
    <cellStyle name="měny 3 3" xfId="6466"/>
    <cellStyle name="měny 3 3 2" xfId="14247"/>
    <cellStyle name="měny 3 4" xfId="6467"/>
    <cellStyle name="měny 3 4 2" xfId="14248"/>
    <cellStyle name="měny 3 5" xfId="6468"/>
    <cellStyle name="měny 3 5 2" xfId="14249"/>
    <cellStyle name="měny 3 6" xfId="6469"/>
    <cellStyle name="měny 3 6 2" xfId="14250"/>
    <cellStyle name="měny 3 7" xfId="16390"/>
    <cellStyle name="měny 3 8" xfId="8855"/>
    <cellStyle name="Normal" xfId="0" builtinId="0"/>
    <cellStyle name="Normal 10" xfId="2"/>
    <cellStyle name="Normal 2" xfId="3"/>
    <cellStyle name="Normal 2 2" xfId="6471"/>
    <cellStyle name="Normal 2 3" xfId="6472"/>
    <cellStyle name="Normal 2 4" xfId="14251"/>
    <cellStyle name="Normal 2 5" xfId="6470"/>
    <cellStyle name="Normal 3" xfId="4"/>
    <cellStyle name="Normal 3 2" xfId="6473"/>
    <cellStyle name="Normal 3 2 2" xfId="16608"/>
    <cellStyle name="Normal 3 3" xfId="5"/>
    <cellStyle name="Normal 3 3 2" xfId="9075"/>
    <cellStyle name="Normal 3 3 3" xfId="7565"/>
    <cellStyle name="Normal 3 4" xfId="8"/>
    <cellStyle name="Normal 4" xfId="6474"/>
    <cellStyle name="Normal 4 2" xfId="14252"/>
    <cellStyle name="Normal 5" xfId="6475"/>
    <cellStyle name="Normal 5 2" xfId="14253"/>
    <cellStyle name="Normal 6" xfId="6476"/>
    <cellStyle name="Normal 6 2" xfId="14254"/>
    <cellStyle name="Normal 7" xfId="6477"/>
    <cellStyle name="Normal 7 2" xfId="14255"/>
    <cellStyle name="Normal 8" xfId="15104"/>
    <cellStyle name="Normal 9" xfId="7569"/>
    <cellStyle name="normální 10" xfId="6478"/>
    <cellStyle name="normální 10 2" xfId="6479"/>
    <cellStyle name="normální 10 2 2" xfId="14256"/>
    <cellStyle name="normální 10 3" xfId="6480"/>
    <cellStyle name="normální 10 3 2" xfId="14257"/>
    <cellStyle name="normální 10 4" xfId="6481"/>
    <cellStyle name="normální 10 4 2" xfId="14258"/>
    <cellStyle name="normální 10 5" xfId="6482"/>
    <cellStyle name="normální 10 5 2" xfId="14259"/>
    <cellStyle name="normální 10 6" xfId="16391"/>
    <cellStyle name="normální 10 7" xfId="8856"/>
    <cellStyle name="normální 11" xfId="6483"/>
    <cellStyle name="normální 11 2" xfId="6484"/>
    <cellStyle name="normální 11 2 2" xfId="14260"/>
    <cellStyle name="normální 11 3" xfId="6485"/>
    <cellStyle name="normální 11 3 2" xfId="14261"/>
    <cellStyle name="normální 11 4" xfId="6486"/>
    <cellStyle name="normální 11 4 2" xfId="14262"/>
    <cellStyle name="normální 11 5" xfId="6487"/>
    <cellStyle name="normální 11 5 2" xfId="14263"/>
    <cellStyle name="normální 11 6" xfId="16392"/>
    <cellStyle name="normální 11 7" xfId="8857"/>
    <cellStyle name="normální 12" xfId="6488"/>
    <cellStyle name="normální 12 2" xfId="6489"/>
    <cellStyle name="normální 12 2 2" xfId="14264"/>
    <cellStyle name="normální 12 3" xfId="6490"/>
    <cellStyle name="normální 12 3 2" xfId="14265"/>
    <cellStyle name="normální 12 4" xfId="6491"/>
    <cellStyle name="normální 12 4 2" xfId="14266"/>
    <cellStyle name="normální 12 5" xfId="6492"/>
    <cellStyle name="normální 12 5 2" xfId="14267"/>
    <cellStyle name="normální 12 6" xfId="16393"/>
    <cellStyle name="normální 12 7" xfId="8858"/>
    <cellStyle name="Normální 126" xfId="6493"/>
    <cellStyle name="normální 13" xfId="6494"/>
    <cellStyle name="normální 13 2" xfId="6495"/>
    <cellStyle name="normální 13 2 2" xfId="14268"/>
    <cellStyle name="normální 13 3" xfId="6496"/>
    <cellStyle name="normální 13 3 2" xfId="14269"/>
    <cellStyle name="normální 13 4" xfId="6497"/>
    <cellStyle name="normální 13 4 2" xfId="14270"/>
    <cellStyle name="normální 13 5" xfId="6498"/>
    <cellStyle name="normální 13 5 2" xfId="14271"/>
    <cellStyle name="normální 13 6" xfId="16394"/>
    <cellStyle name="normální 13 7" xfId="8859"/>
    <cellStyle name="normální 14" xfId="6499"/>
    <cellStyle name="normální 14 2" xfId="6500"/>
    <cellStyle name="normální 14 2 2" xfId="14272"/>
    <cellStyle name="normální 14 3" xfId="6501"/>
    <cellStyle name="normální 14 3 2" xfId="14273"/>
    <cellStyle name="normální 14 4" xfId="6502"/>
    <cellStyle name="normální 14 4 2" xfId="14274"/>
    <cellStyle name="normální 14 5" xfId="6503"/>
    <cellStyle name="normální 14 5 2" xfId="14275"/>
    <cellStyle name="normální 14 6" xfId="16395"/>
    <cellStyle name="normální 14 7" xfId="8860"/>
    <cellStyle name="Normální 140" xfId="6504"/>
    <cellStyle name="normální 15" xfId="6505"/>
    <cellStyle name="normální 15 2" xfId="6506"/>
    <cellStyle name="normální 15 2 2" xfId="14276"/>
    <cellStyle name="normální 15 3" xfId="6507"/>
    <cellStyle name="normální 15 3 2" xfId="14277"/>
    <cellStyle name="normální 15 4" xfId="6508"/>
    <cellStyle name="normální 15 4 2" xfId="14278"/>
    <cellStyle name="normální 15 5" xfId="6509"/>
    <cellStyle name="normální 15 5 2" xfId="14279"/>
    <cellStyle name="normální 15 6" xfId="16396"/>
    <cellStyle name="normální 15 7" xfId="8861"/>
    <cellStyle name="Normální 155" xfId="6510"/>
    <cellStyle name="normální 16" xfId="6511"/>
    <cellStyle name="normální 16 2" xfId="6512"/>
    <cellStyle name="normální 16 2 2" xfId="14280"/>
    <cellStyle name="normální 16 3" xfId="6513"/>
    <cellStyle name="normální 16 3 2" xfId="14281"/>
    <cellStyle name="normální 16 4" xfId="6514"/>
    <cellStyle name="normální 16 4 2" xfId="14282"/>
    <cellStyle name="normální 16 5" xfId="6515"/>
    <cellStyle name="normální 16 5 2" xfId="14283"/>
    <cellStyle name="normální 16 6" xfId="16397"/>
    <cellStyle name="normální 16 7" xfId="8862"/>
    <cellStyle name="normální 17" xfId="6516"/>
    <cellStyle name="normální 17 2" xfId="6517"/>
    <cellStyle name="normální 17 2 2" xfId="14284"/>
    <cellStyle name="normální 17 3" xfId="6518"/>
    <cellStyle name="normální 17 3 2" xfId="14285"/>
    <cellStyle name="normální 17 4" xfId="6519"/>
    <cellStyle name="normální 17 4 2" xfId="14286"/>
    <cellStyle name="normální 17 5" xfId="6520"/>
    <cellStyle name="normální 17 5 2" xfId="14287"/>
    <cellStyle name="normální 17 6" xfId="16398"/>
    <cellStyle name="normální 17 7" xfId="8863"/>
    <cellStyle name="normální 18" xfId="6521"/>
    <cellStyle name="normální 18 2" xfId="6522"/>
    <cellStyle name="normální 18 2 2" xfId="14288"/>
    <cellStyle name="normální 18 3" xfId="6523"/>
    <cellStyle name="normální 18 3 2" xfId="14289"/>
    <cellStyle name="normální 18 4" xfId="6524"/>
    <cellStyle name="normální 18 4 2" xfId="14290"/>
    <cellStyle name="normální 18 5" xfId="6525"/>
    <cellStyle name="normální 18 5 2" xfId="14291"/>
    <cellStyle name="normální 18 6" xfId="16399"/>
    <cellStyle name="normální 18 7" xfId="8864"/>
    <cellStyle name="Normální 183" xfId="6526"/>
    <cellStyle name="normální 19" xfId="6527"/>
    <cellStyle name="normální 19 2" xfId="6528"/>
    <cellStyle name="normální 19 2 2" xfId="14292"/>
    <cellStyle name="normální 19 3" xfId="6529"/>
    <cellStyle name="normální 19 3 2" xfId="14293"/>
    <cellStyle name="normální 19 4" xfId="6530"/>
    <cellStyle name="normální 19 4 2" xfId="14294"/>
    <cellStyle name="normální 19 5" xfId="6531"/>
    <cellStyle name="normální 19 5 2" xfId="14295"/>
    <cellStyle name="normální 19 6" xfId="16400"/>
    <cellStyle name="normální 19 7" xfId="8865"/>
    <cellStyle name="Normální 194" xfId="6532"/>
    <cellStyle name="Normální 196" xfId="6533"/>
    <cellStyle name="Normální 199" xfId="6534"/>
    <cellStyle name="Normální 2" xfId="6535"/>
    <cellStyle name="normální 2 10" xfId="6536"/>
    <cellStyle name="normální 2 10 2" xfId="14297"/>
    <cellStyle name="normální 2 11" xfId="6537"/>
    <cellStyle name="normální 2 11 2" xfId="14298"/>
    <cellStyle name="normální 2 12" xfId="6538"/>
    <cellStyle name="normální 2 12 2" xfId="14299"/>
    <cellStyle name="normální 2 13" xfId="6539"/>
    <cellStyle name="normální 2 13 2" xfId="14300"/>
    <cellStyle name="normální 2 14" xfId="6540"/>
    <cellStyle name="normální 2 14 2" xfId="14301"/>
    <cellStyle name="normální 2 15" xfId="16401"/>
    <cellStyle name="Normální 2 16" xfId="14296"/>
    <cellStyle name="normální 2 17" xfId="8866"/>
    <cellStyle name="normální 2 2" xfId="6541"/>
    <cellStyle name="Normální 2 3" xfId="6542"/>
    <cellStyle name="Normální 2 4" xfId="6543"/>
    <cellStyle name="Normální 2 5" xfId="6544"/>
    <cellStyle name="Normální 2 6" xfId="6545"/>
    <cellStyle name="Normální 2 7" xfId="6546"/>
    <cellStyle name="normální 2 8" xfId="6547"/>
    <cellStyle name="normální 2 8 2" xfId="14302"/>
    <cellStyle name="normální 2 9" xfId="6548"/>
    <cellStyle name="normální 2 9 2" xfId="14303"/>
    <cellStyle name="normální 20" xfId="6549"/>
    <cellStyle name="normální 20 2" xfId="6550"/>
    <cellStyle name="normální 20 2 2" xfId="14304"/>
    <cellStyle name="normální 20 3" xfId="6551"/>
    <cellStyle name="normální 20 3 2" xfId="14305"/>
    <cellStyle name="normální 20 4" xfId="6552"/>
    <cellStyle name="normální 20 4 2" xfId="14306"/>
    <cellStyle name="normální 20 5" xfId="6553"/>
    <cellStyle name="normální 20 5 2" xfId="14307"/>
    <cellStyle name="normální 20 6" xfId="16402"/>
    <cellStyle name="normální 20 7" xfId="8867"/>
    <cellStyle name="Normální 202" xfId="6554"/>
    <cellStyle name="Normální 208" xfId="6555"/>
    <cellStyle name="normální 21" xfId="6556"/>
    <cellStyle name="normální 21 2" xfId="6557"/>
    <cellStyle name="normální 21 2 2" xfId="14308"/>
    <cellStyle name="normální 21 3" xfId="6558"/>
    <cellStyle name="normální 21 3 2" xfId="14309"/>
    <cellStyle name="normální 21 4" xfId="6559"/>
    <cellStyle name="normální 21 4 2" xfId="14310"/>
    <cellStyle name="normální 21 5" xfId="6560"/>
    <cellStyle name="normální 21 5 2" xfId="14311"/>
    <cellStyle name="normální 21 6" xfId="16403"/>
    <cellStyle name="normální 21 7" xfId="8868"/>
    <cellStyle name="Normální 210" xfId="6561"/>
    <cellStyle name="Normální 214" xfId="6562"/>
    <cellStyle name="normální 22" xfId="6563"/>
    <cellStyle name="normální 22 2" xfId="6564"/>
    <cellStyle name="normální 22 2 2" xfId="14312"/>
    <cellStyle name="normální 22 3" xfId="6565"/>
    <cellStyle name="normální 22 3 2" xfId="14313"/>
    <cellStyle name="normální 22 4" xfId="6566"/>
    <cellStyle name="normální 22 4 2" xfId="14314"/>
    <cellStyle name="normální 22 5" xfId="6567"/>
    <cellStyle name="normální 22 5 2" xfId="14315"/>
    <cellStyle name="normální 22 6" xfId="16404"/>
    <cellStyle name="normální 22 7" xfId="8869"/>
    <cellStyle name="Normální 220" xfId="6568"/>
    <cellStyle name="Normální 222" xfId="6569"/>
    <cellStyle name="Normální 228" xfId="6570"/>
    <cellStyle name="normální 23" xfId="6571"/>
    <cellStyle name="normální 23 2" xfId="6572"/>
    <cellStyle name="normální 23 2 2" xfId="14316"/>
    <cellStyle name="normální 23 3" xfId="6573"/>
    <cellStyle name="normální 23 3 2" xfId="14317"/>
    <cellStyle name="normální 23 4" xfId="6574"/>
    <cellStyle name="normální 23 4 2" xfId="14318"/>
    <cellStyle name="normální 23 5" xfId="6575"/>
    <cellStyle name="normální 23 5 2" xfId="14319"/>
    <cellStyle name="normální 23 6" xfId="16405"/>
    <cellStyle name="normální 23 7" xfId="8870"/>
    <cellStyle name="Normální 230" xfId="6576"/>
    <cellStyle name="Normální 232" xfId="6577"/>
    <cellStyle name="normální 24" xfId="6578"/>
    <cellStyle name="normální 24 2" xfId="6579"/>
    <cellStyle name="normální 24 2 2" xfId="14320"/>
    <cellStyle name="normální 24 3" xfId="6580"/>
    <cellStyle name="normální 24 3 2" xfId="14321"/>
    <cellStyle name="normální 24 4" xfId="6581"/>
    <cellStyle name="normální 24 4 2" xfId="14322"/>
    <cellStyle name="normální 24 5" xfId="6582"/>
    <cellStyle name="normální 24 5 2" xfId="14323"/>
    <cellStyle name="normální 24 6" xfId="16406"/>
    <cellStyle name="normální 24 7" xfId="8871"/>
    <cellStyle name="normální 25" xfId="6583"/>
    <cellStyle name="normální 25 2" xfId="6584"/>
    <cellStyle name="normální 25 2 2" xfId="14324"/>
    <cellStyle name="normální 25 3" xfId="6585"/>
    <cellStyle name="normální 25 3 2" xfId="14325"/>
    <cellStyle name="normální 25 4" xfId="6586"/>
    <cellStyle name="normální 25 4 2" xfId="14326"/>
    <cellStyle name="normální 25 5" xfId="6587"/>
    <cellStyle name="normální 25 5 2" xfId="14327"/>
    <cellStyle name="normální 25 6" xfId="16407"/>
    <cellStyle name="normální 25 7" xfId="8872"/>
    <cellStyle name="normální 26" xfId="6588"/>
    <cellStyle name="normální 26 2" xfId="6589"/>
    <cellStyle name="normální 26 2 2" xfId="14328"/>
    <cellStyle name="normální 26 3" xfId="6590"/>
    <cellStyle name="normální 26 3 2" xfId="14329"/>
    <cellStyle name="normální 26 4" xfId="6591"/>
    <cellStyle name="normální 26 4 2" xfId="14330"/>
    <cellStyle name="normální 26 5" xfId="6592"/>
    <cellStyle name="normální 26 5 2" xfId="14331"/>
    <cellStyle name="normální 26 6" xfId="16408"/>
    <cellStyle name="normální 26 7" xfId="8873"/>
    <cellStyle name="normální 27" xfId="6593"/>
    <cellStyle name="normální 27 2" xfId="6594"/>
    <cellStyle name="normální 27 2 2" xfId="14332"/>
    <cellStyle name="normální 27 3" xfId="6595"/>
    <cellStyle name="normální 27 3 2" xfId="14333"/>
    <cellStyle name="normální 27 4" xfId="6596"/>
    <cellStyle name="normální 27 4 2" xfId="14334"/>
    <cellStyle name="normální 27 5" xfId="6597"/>
    <cellStyle name="normální 27 5 2" xfId="14335"/>
    <cellStyle name="normální 27 6" xfId="16409"/>
    <cellStyle name="normální 27 7" xfId="8874"/>
    <cellStyle name="normální 28" xfId="6598"/>
    <cellStyle name="normální 28 2" xfId="6599"/>
    <cellStyle name="normální 28 2 2" xfId="14336"/>
    <cellStyle name="normální 28 3" xfId="6600"/>
    <cellStyle name="normální 28 3 2" xfId="14337"/>
    <cellStyle name="normální 28 4" xfId="6601"/>
    <cellStyle name="normální 28 4 2" xfId="14338"/>
    <cellStyle name="normální 28 5" xfId="6602"/>
    <cellStyle name="normální 28 5 2" xfId="14339"/>
    <cellStyle name="normální 28 6" xfId="16410"/>
    <cellStyle name="normální 28 7" xfId="8875"/>
    <cellStyle name="normální 29" xfId="6603"/>
    <cellStyle name="normální 29 2" xfId="6604"/>
    <cellStyle name="normální 29 2 2" xfId="14340"/>
    <cellStyle name="normální 29 3" xfId="6605"/>
    <cellStyle name="normální 29 3 2" xfId="14341"/>
    <cellStyle name="normální 29 4" xfId="6606"/>
    <cellStyle name="normální 29 4 2" xfId="14342"/>
    <cellStyle name="normální 29 5" xfId="6607"/>
    <cellStyle name="normální 29 5 2" xfId="14343"/>
    <cellStyle name="normální 29 6" xfId="16411"/>
    <cellStyle name="normální 29 7" xfId="8876"/>
    <cellStyle name="normální 3" xfId="6608"/>
    <cellStyle name="normální 3 2" xfId="6609"/>
    <cellStyle name="normální 3 2 2" xfId="14344"/>
    <cellStyle name="normální 3 3" xfId="6610"/>
    <cellStyle name="normální 3 3 2" xfId="14345"/>
    <cellStyle name="normální 3 4" xfId="6611"/>
    <cellStyle name="normální 3 4 2" xfId="14346"/>
    <cellStyle name="normální 3 5" xfId="6612"/>
    <cellStyle name="normální 3 5 2" xfId="14347"/>
    <cellStyle name="normální 3 6" xfId="16412"/>
    <cellStyle name="normální 3 7" xfId="8877"/>
    <cellStyle name="normální 30" xfId="6613"/>
    <cellStyle name="normální 30 2" xfId="6614"/>
    <cellStyle name="normální 30 2 2" xfId="14348"/>
    <cellStyle name="normální 30 3" xfId="6615"/>
    <cellStyle name="normální 30 3 2" xfId="14349"/>
    <cellStyle name="normální 30 4" xfId="6616"/>
    <cellStyle name="normální 30 4 2" xfId="14350"/>
    <cellStyle name="normální 30 5" xfId="6617"/>
    <cellStyle name="normální 30 5 2" xfId="14351"/>
    <cellStyle name="normální 30 6" xfId="16413"/>
    <cellStyle name="normální 30 7" xfId="8878"/>
    <cellStyle name="normální 31" xfId="6618"/>
    <cellStyle name="normální 31 2" xfId="6619"/>
    <cellStyle name="normální 31 2 2" xfId="14352"/>
    <cellStyle name="normální 31 3" xfId="6620"/>
    <cellStyle name="normální 31 3 2" xfId="14353"/>
    <cellStyle name="normální 31 4" xfId="6621"/>
    <cellStyle name="normální 31 4 2" xfId="14354"/>
    <cellStyle name="normální 31 5" xfId="6622"/>
    <cellStyle name="normální 31 5 2" xfId="14355"/>
    <cellStyle name="normální 31 6" xfId="16414"/>
    <cellStyle name="normální 31 7" xfId="8879"/>
    <cellStyle name="normální 32" xfId="6623"/>
    <cellStyle name="normální 32 2" xfId="6624"/>
    <cellStyle name="normální 32 2 2" xfId="14356"/>
    <cellStyle name="normální 32 3" xfId="6625"/>
    <cellStyle name="normální 32 3 2" xfId="14357"/>
    <cellStyle name="normální 32 4" xfId="6626"/>
    <cellStyle name="normální 32 4 2" xfId="14358"/>
    <cellStyle name="normální 32 5" xfId="6627"/>
    <cellStyle name="normální 32 5 2" xfId="14359"/>
    <cellStyle name="normální 32 6" xfId="16415"/>
    <cellStyle name="normální 32 7" xfId="8880"/>
    <cellStyle name="normální 33" xfId="6628"/>
    <cellStyle name="normální 33 2" xfId="6629"/>
    <cellStyle name="normální 33 2 2" xfId="14360"/>
    <cellStyle name="normální 33 3" xfId="6630"/>
    <cellStyle name="normální 33 3 2" xfId="14361"/>
    <cellStyle name="normální 33 4" xfId="6631"/>
    <cellStyle name="normální 33 4 2" xfId="14362"/>
    <cellStyle name="normální 33 5" xfId="6632"/>
    <cellStyle name="normální 33 5 2" xfId="14363"/>
    <cellStyle name="normální 33 6" xfId="16416"/>
    <cellStyle name="normální 33 7" xfId="8881"/>
    <cellStyle name="normální 34" xfId="6633"/>
    <cellStyle name="normální 34 2" xfId="6634"/>
    <cellStyle name="normální 34 2 2" xfId="14364"/>
    <cellStyle name="normální 34 3" xfId="6635"/>
    <cellStyle name="normální 34 3 2" xfId="14365"/>
    <cellStyle name="normální 34 4" xfId="6636"/>
    <cellStyle name="normální 34 4 2" xfId="14366"/>
    <cellStyle name="normální 34 5" xfId="6637"/>
    <cellStyle name="normální 34 5 2" xfId="14367"/>
    <cellStyle name="normální 34 6" xfId="16417"/>
    <cellStyle name="normální 34 7" xfId="8882"/>
    <cellStyle name="normální 35" xfId="6638"/>
    <cellStyle name="normální 35 2" xfId="6639"/>
    <cellStyle name="normální 35 2 2" xfId="14368"/>
    <cellStyle name="normální 35 3" xfId="6640"/>
    <cellStyle name="normální 35 3 2" xfId="14369"/>
    <cellStyle name="normální 35 4" xfId="6641"/>
    <cellStyle name="normální 35 4 2" xfId="14370"/>
    <cellStyle name="normální 35 5" xfId="6642"/>
    <cellStyle name="normální 35 5 2" xfId="14371"/>
    <cellStyle name="normální 35 6" xfId="16418"/>
    <cellStyle name="normální 35 7" xfId="8883"/>
    <cellStyle name="normální 36" xfId="6643"/>
    <cellStyle name="normální 36 2" xfId="6644"/>
    <cellStyle name="normální 36 2 2" xfId="14372"/>
    <cellStyle name="normální 36 3" xfId="6645"/>
    <cellStyle name="normální 36 3 2" xfId="14373"/>
    <cellStyle name="normální 36 4" xfId="6646"/>
    <cellStyle name="normální 36 4 2" xfId="14374"/>
    <cellStyle name="normální 36 5" xfId="6647"/>
    <cellStyle name="normální 36 5 2" xfId="14375"/>
    <cellStyle name="normální 36 6" xfId="16419"/>
    <cellStyle name="normální 36 7" xfId="8884"/>
    <cellStyle name="normální 37" xfId="6648"/>
    <cellStyle name="normální 37 2" xfId="6649"/>
    <cellStyle name="normální 37 2 2" xfId="14376"/>
    <cellStyle name="normální 37 3" xfId="6650"/>
    <cellStyle name="normální 37 3 2" xfId="14377"/>
    <cellStyle name="normální 37 4" xfId="6651"/>
    <cellStyle name="normální 37 4 2" xfId="14378"/>
    <cellStyle name="normální 37 5" xfId="6652"/>
    <cellStyle name="normální 37 5 2" xfId="14379"/>
    <cellStyle name="normální 37 6" xfId="16420"/>
    <cellStyle name="normální 37 7" xfId="8885"/>
    <cellStyle name="normální 38" xfId="6653"/>
    <cellStyle name="normální 38 2" xfId="6654"/>
    <cellStyle name="normální 38 2 2" xfId="14380"/>
    <cellStyle name="normální 38 3" xfId="6655"/>
    <cellStyle name="normální 38 3 2" xfId="14381"/>
    <cellStyle name="normální 38 4" xfId="6656"/>
    <cellStyle name="normální 38 4 2" xfId="14382"/>
    <cellStyle name="normální 38 5" xfId="6657"/>
    <cellStyle name="normální 38 5 2" xfId="14383"/>
    <cellStyle name="normální 38 6" xfId="16421"/>
    <cellStyle name="normální 38 7" xfId="8886"/>
    <cellStyle name="normální 39" xfId="6658"/>
    <cellStyle name="normální 39 2" xfId="6659"/>
    <cellStyle name="normální 39 2 2" xfId="14384"/>
    <cellStyle name="normální 39 3" xfId="6660"/>
    <cellStyle name="normální 39 3 2" xfId="14385"/>
    <cellStyle name="normální 39 4" xfId="6661"/>
    <cellStyle name="normální 39 4 2" xfId="14386"/>
    <cellStyle name="normální 39 5" xfId="6662"/>
    <cellStyle name="normální 39 5 2" xfId="14387"/>
    <cellStyle name="normální 39 6" xfId="16422"/>
    <cellStyle name="normální 39 7" xfId="8887"/>
    <cellStyle name="normální 4" xfId="6663"/>
    <cellStyle name="normální 4 2" xfId="6664"/>
    <cellStyle name="normální 4 2 2" xfId="14388"/>
    <cellStyle name="normální 4 3" xfId="6665"/>
    <cellStyle name="normální 4 3 2" xfId="14389"/>
    <cellStyle name="normální 4 4" xfId="6666"/>
    <cellStyle name="normální 4 4 2" xfId="14390"/>
    <cellStyle name="normální 4 5" xfId="6667"/>
    <cellStyle name="normální 4 5 2" xfId="14391"/>
    <cellStyle name="normální 4 6" xfId="16423"/>
    <cellStyle name="normální 4 7" xfId="8888"/>
    <cellStyle name="normální 40" xfId="6668"/>
    <cellStyle name="normální 40 2" xfId="6669"/>
    <cellStyle name="normální 40 2 2" xfId="14392"/>
    <cellStyle name="normální 40 3" xfId="6670"/>
    <cellStyle name="normální 40 3 2" xfId="14393"/>
    <cellStyle name="normální 40 4" xfId="6671"/>
    <cellStyle name="normální 40 4 2" xfId="14394"/>
    <cellStyle name="normální 40 5" xfId="6672"/>
    <cellStyle name="normální 40 5 2" xfId="14395"/>
    <cellStyle name="normální 40 6" xfId="16424"/>
    <cellStyle name="normální 40 7" xfId="8889"/>
    <cellStyle name="normální 41" xfId="6673"/>
    <cellStyle name="normální 41 2" xfId="6674"/>
    <cellStyle name="normální 41 2 2" xfId="14396"/>
    <cellStyle name="normální 41 3" xfId="6675"/>
    <cellStyle name="normální 41 3 2" xfId="14397"/>
    <cellStyle name="normální 41 4" xfId="6676"/>
    <cellStyle name="normální 41 4 2" xfId="14398"/>
    <cellStyle name="normální 41 5" xfId="6677"/>
    <cellStyle name="normální 41 5 2" xfId="14399"/>
    <cellStyle name="normální 41 6" xfId="16425"/>
    <cellStyle name="normální 41 7" xfId="8890"/>
    <cellStyle name="normální 42" xfId="6678"/>
    <cellStyle name="normální 42 2" xfId="6679"/>
    <cellStyle name="normální 42 2 2" xfId="14400"/>
    <cellStyle name="normální 42 3" xfId="6680"/>
    <cellStyle name="normální 42 3 2" xfId="14401"/>
    <cellStyle name="normální 42 4" xfId="6681"/>
    <cellStyle name="normální 42 4 2" xfId="14402"/>
    <cellStyle name="normální 42 5" xfId="6682"/>
    <cellStyle name="normální 42 5 2" xfId="14403"/>
    <cellStyle name="normální 42 6" xfId="16426"/>
    <cellStyle name="normální 42 7" xfId="8891"/>
    <cellStyle name="normální 43" xfId="6683"/>
    <cellStyle name="normální 43 2" xfId="6684"/>
    <cellStyle name="normální 43 2 2" xfId="14404"/>
    <cellStyle name="normální 43 3" xfId="6685"/>
    <cellStyle name="normální 43 3 2" xfId="14405"/>
    <cellStyle name="normální 43 4" xfId="6686"/>
    <cellStyle name="normální 43 4 2" xfId="14406"/>
    <cellStyle name="normální 43 5" xfId="6687"/>
    <cellStyle name="normální 43 5 2" xfId="14407"/>
    <cellStyle name="normální 43 6" xfId="16427"/>
    <cellStyle name="normální 43 7" xfId="8892"/>
    <cellStyle name="normální 44" xfId="6688"/>
    <cellStyle name="normální 44 2" xfId="6689"/>
    <cellStyle name="normální 44 2 2" xfId="14408"/>
    <cellStyle name="normální 44 3" xfId="6690"/>
    <cellStyle name="normální 44 3 2" xfId="14409"/>
    <cellStyle name="normální 44 4" xfId="6691"/>
    <cellStyle name="normální 44 4 2" xfId="14410"/>
    <cellStyle name="normální 44 5" xfId="6692"/>
    <cellStyle name="normální 44 5 2" xfId="14411"/>
    <cellStyle name="normální 44 6" xfId="16428"/>
    <cellStyle name="normální 44 7" xfId="8893"/>
    <cellStyle name="normální 45" xfId="6693"/>
    <cellStyle name="normální 45 2" xfId="6694"/>
    <cellStyle name="normální 45 2 2" xfId="14412"/>
    <cellStyle name="normální 45 3" xfId="6695"/>
    <cellStyle name="normální 45 3 2" xfId="14413"/>
    <cellStyle name="normální 45 4" xfId="6696"/>
    <cellStyle name="normální 45 4 2" xfId="14414"/>
    <cellStyle name="normální 45 5" xfId="6697"/>
    <cellStyle name="normální 45 5 2" xfId="14415"/>
    <cellStyle name="normální 45 6" xfId="16429"/>
    <cellStyle name="normální 45 7" xfId="8894"/>
    <cellStyle name="normální 46" xfId="6698"/>
    <cellStyle name="normální 46 2" xfId="6699"/>
    <cellStyle name="normální 46 2 2" xfId="14416"/>
    <cellStyle name="normální 46 3" xfId="6700"/>
    <cellStyle name="normální 46 3 2" xfId="14417"/>
    <cellStyle name="normální 46 4" xfId="6701"/>
    <cellStyle name="normální 46 4 2" xfId="14418"/>
    <cellStyle name="normální 46 5" xfId="6702"/>
    <cellStyle name="normální 46 5 2" xfId="14419"/>
    <cellStyle name="normální 46 6" xfId="16430"/>
    <cellStyle name="normální 46 7" xfId="8895"/>
    <cellStyle name="normální 47" xfId="6703"/>
    <cellStyle name="normální 47 2" xfId="6704"/>
    <cellStyle name="normální 47 2 2" xfId="14420"/>
    <cellStyle name="normální 47 3" xfId="6705"/>
    <cellStyle name="normální 47 3 2" xfId="14421"/>
    <cellStyle name="normální 47 4" xfId="6706"/>
    <cellStyle name="normální 47 4 2" xfId="14422"/>
    <cellStyle name="normální 47 5" xfId="6707"/>
    <cellStyle name="normální 47 5 2" xfId="14423"/>
    <cellStyle name="normální 47 6" xfId="16431"/>
    <cellStyle name="normální 47 7" xfId="8896"/>
    <cellStyle name="normální 48" xfId="6708"/>
    <cellStyle name="normální 48 2" xfId="6709"/>
    <cellStyle name="normální 48 2 2" xfId="14424"/>
    <cellStyle name="normální 48 3" xfId="6710"/>
    <cellStyle name="normální 48 3 2" xfId="14425"/>
    <cellStyle name="normální 48 4" xfId="6711"/>
    <cellStyle name="normální 48 4 2" xfId="14426"/>
    <cellStyle name="normální 48 5" xfId="6712"/>
    <cellStyle name="normální 48 5 2" xfId="14427"/>
    <cellStyle name="normální 48 6" xfId="16432"/>
    <cellStyle name="normální 48 7" xfId="8897"/>
    <cellStyle name="normální 49" xfId="6713"/>
    <cellStyle name="normální 49 2" xfId="6714"/>
    <cellStyle name="normální 49 2 2" xfId="14428"/>
    <cellStyle name="normální 49 3" xfId="6715"/>
    <cellStyle name="normální 49 3 2" xfId="14429"/>
    <cellStyle name="normální 49 4" xfId="6716"/>
    <cellStyle name="normální 49 4 2" xfId="14430"/>
    <cellStyle name="normální 49 5" xfId="6717"/>
    <cellStyle name="normální 49 5 2" xfId="14431"/>
    <cellStyle name="normální 49 6" xfId="16433"/>
    <cellStyle name="normální 49 7" xfId="8898"/>
    <cellStyle name="normální 5" xfId="6718"/>
    <cellStyle name="normální 5 2" xfId="6719"/>
    <cellStyle name="normální 5 2 2" xfId="14432"/>
    <cellStyle name="normální 5 3" xfId="6720"/>
    <cellStyle name="normální 5 3 2" xfId="14433"/>
    <cellStyle name="normální 5 4" xfId="6721"/>
    <cellStyle name="normální 5 4 2" xfId="14434"/>
    <cellStyle name="normální 5 5" xfId="6722"/>
    <cellStyle name="normální 5 5 2" xfId="14435"/>
    <cellStyle name="normální 5 6" xfId="16434"/>
    <cellStyle name="normální 5 7" xfId="8899"/>
    <cellStyle name="normální 50" xfId="6723"/>
    <cellStyle name="normální 50 2" xfId="6724"/>
    <cellStyle name="normální 50 2 2" xfId="14436"/>
    <cellStyle name="normální 50 3" xfId="6725"/>
    <cellStyle name="normální 50 3 2" xfId="14437"/>
    <cellStyle name="normální 50 4" xfId="6726"/>
    <cellStyle name="normální 50 4 2" xfId="14438"/>
    <cellStyle name="normální 50 5" xfId="6727"/>
    <cellStyle name="normální 50 5 2" xfId="14439"/>
    <cellStyle name="normální 50 6" xfId="16435"/>
    <cellStyle name="normální 50 7" xfId="8900"/>
    <cellStyle name="normální 51" xfId="6728"/>
    <cellStyle name="normální 51 2" xfId="6729"/>
    <cellStyle name="normální 51 2 2" xfId="14440"/>
    <cellStyle name="normální 51 3" xfId="6730"/>
    <cellStyle name="normální 51 3 2" xfId="14441"/>
    <cellStyle name="normální 51 4" xfId="6731"/>
    <cellStyle name="normální 51 4 2" xfId="14442"/>
    <cellStyle name="normální 51 5" xfId="6732"/>
    <cellStyle name="normální 51 5 2" xfId="14443"/>
    <cellStyle name="normální 51 6" xfId="16436"/>
    <cellStyle name="normální 51 7" xfId="8901"/>
    <cellStyle name="normální 52" xfId="6733"/>
    <cellStyle name="normální 52 2" xfId="6734"/>
    <cellStyle name="normální 52 2 2" xfId="14444"/>
    <cellStyle name="normální 52 3" xfId="6735"/>
    <cellStyle name="normální 52 3 2" xfId="14445"/>
    <cellStyle name="normální 52 4" xfId="6736"/>
    <cellStyle name="normální 52 4 2" xfId="14446"/>
    <cellStyle name="normální 52 5" xfId="6737"/>
    <cellStyle name="normální 52 5 2" xfId="14447"/>
    <cellStyle name="normální 52 6" xfId="16437"/>
    <cellStyle name="normální 52 7" xfId="8902"/>
    <cellStyle name="normální 53" xfId="6738"/>
    <cellStyle name="normální 53 2" xfId="6739"/>
    <cellStyle name="normální 53 2 2" xfId="14448"/>
    <cellStyle name="normální 53 3" xfId="6740"/>
    <cellStyle name="normální 53 3 2" xfId="14449"/>
    <cellStyle name="normální 53 4" xfId="6741"/>
    <cellStyle name="normální 53 4 2" xfId="14450"/>
    <cellStyle name="normální 53 5" xfId="6742"/>
    <cellStyle name="normální 53 5 2" xfId="14451"/>
    <cellStyle name="normální 53 6" xfId="16438"/>
    <cellStyle name="normální 53 7" xfId="8903"/>
    <cellStyle name="normální 54" xfId="6743"/>
    <cellStyle name="normální 54 2" xfId="6744"/>
    <cellStyle name="normální 54 2 2" xfId="14452"/>
    <cellStyle name="normální 54 3" xfId="6745"/>
    <cellStyle name="normální 54 3 2" xfId="14453"/>
    <cellStyle name="normální 54 4" xfId="6746"/>
    <cellStyle name="normální 54 4 2" xfId="14454"/>
    <cellStyle name="normální 54 5" xfId="6747"/>
    <cellStyle name="normální 54 5 2" xfId="14455"/>
    <cellStyle name="normální 54 6" xfId="16439"/>
    <cellStyle name="normální 54 7" xfId="8904"/>
    <cellStyle name="normální 55" xfId="6748"/>
    <cellStyle name="normální 55 2" xfId="6749"/>
    <cellStyle name="normální 55 2 2" xfId="14456"/>
    <cellStyle name="normální 55 3" xfId="6750"/>
    <cellStyle name="normální 55 3 2" xfId="14457"/>
    <cellStyle name="normální 55 4" xfId="6751"/>
    <cellStyle name="normální 55 4 2" xfId="14458"/>
    <cellStyle name="normální 55 5" xfId="6752"/>
    <cellStyle name="normální 55 5 2" xfId="14459"/>
    <cellStyle name="normální 55 6" xfId="16440"/>
    <cellStyle name="normální 55 7" xfId="8905"/>
    <cellStyle name="normální 56" xfId="6753"/>
    <cellStyle name="normální 56 2" xfId="6754"/>
    <cellStyle name="normální 56 2 2" xfId="14460"/>
    <cellStyle name="normální 56 3" xfId="6755"/>
    <cellStyle name="normální 56 3 2" xfId="14461"/>
    <cellStyle name="normální 56 4" xfId="6756"/>
    <cellStyle name="normální 56 4 2" xfId="14462"/>
    <cellStyle name="normální 56 5" xfId="6757"/>
    <cellStyle name="normální 56 5 2" xfId="14463"/>
    <cellStyle name="normální 56 6" xfId="16441"/>
    <cellStyle name="normální 56 7" xfId="8906"/>
    <cellStyle name="normální 57" xfId="6758"/>
    <cellStyle name="normální 57 2" xfId="6759"/>
    <cellStyle name="normální 57 2 2" xfId="14464"/>
    <cellStyle name="normální 57 3" xfId="6760"/>
    <cellStyle name="normální 57 3 2" xfId="14465"/>
    <cellStyle name="normální 57 4" xfId="6761"/>
    <cellStyle name="normální 57 4 2" xfId="14466"/>
    <cellStyle name="normální 57 5" xfId="6762"/>
    <cellStyle name="normální 57 5 2" xfId="14467"/>
    <cellStyle name="normální 57 6" xfId="16442"/>
    <cellStyle name="normální 57 7" xfId="8907"/>
    <cellStyle name="normální 58" xfId="6763"/>
    <cellStyle name="normální 58 2" xfId="6764"/>
    <cellStyle name="normální 58 2 2" xfId="14468"/>
    <cellStyle name="normální 58 3" xfId="6765"/>
    <cellStyle name="normální 58 3 2" xfId="14469"/>
    <cellStyle name="normální 58 4" xfId="6766"/>
    <cellStyle name="normální 58 4 2" xfId="14470"/>
    <cellStyle name="normální 58 5" xfId="6767"/>
    <cellStyle name="normální 58 5 2" xfId="14471"/>
    <cellStyle name="normální 58 6" xfId="16443"/>
    <cellStyle name="normální 58 7" xfId="8908"/>
    <cellStyle name="normální 59" xfId="6768"/>
    <cellStyle name="normální 59 2" xfId="6769"/>
    <cellStyle name="normální 59 2 2" xfId="14472"/>
    <cellStyle name="normální 59 3" xfId="6770"/>
    <cellStyle name="normální 59 3 2" xfId="14473"/>
    <cellStyle name="normální 59 4" xfId="6771"/>
    <cellStyle name="normální 59 4 2" xfId="14474"/>
    <cellStyle name="normální 59 5" xfId="6772"/>
    <cellStyle name="normální 59 5 2" xfId="14475"/>
    <cellStyle name="normální 59 6" xfId="16444"/>
    <cellStyle name="normální 59 7" xfId="8909"/>
    <cellStyle name="normální 6" xfId="6773"/>
    <cellStyle name="normální 6 2" xfId="6774"/>
    <cellStyle name="normální 6 2 2" xfId="14476"/>
    <cellStyle name="normální 6 3" xfId="6775"/>
    <cellStyle name="normální 6 3 2" xfId="14477"/>
    <cellStyle name="normální 6 4" xfId="6776"/>
    <cellStyle name="normální 6 4 2" xfId="14478"/>
    <cellStyle name="normální 6 5" xfId="6777"/>
    <cellStyle name="normální 6 5 2" xfId="14479"/>
    <cellStyle name="normální 6 6" xfId="16445"/>
    <cellStyle name="normální 6 7" xfId="8910"/>
    <cellStyle name="normální 60" xfId="6778"/>
    <cellStyle name="normální 60 2" xfId="6779"/>
    <cellStyle name="normální 60 2 2" xfId="14480"/>
    <cellStyle name="normální 60 3" xfId="6780"/>
    <cellStyle name="normální 60 3 2" xfId="14481"/>
    <cellStyle name="normální 60 4" xfId="6781"/>
    <cellStyle name="normální 60 4 2" xfId="14482"/>
    <cellStyle name="normální 60 5" xfId="6782"/>
    <cellStyle name="normální 60 5 2" xfId="14483"/>
    <cellStyle name="normální 60 6" xfId="16446"/>
    <cellStyle name="normální 60 7" xfId="8911"/>
    <cellStyle name="normální 61" xfId="6783"/>
    <cellStyle name="normální 61 2" xfId="6784"/>
    <cellStyle name="normální 61 2 2" xfId="14484"/>
    <cellStyle name="normální 61 3" xfId="6785"/>
    <cellStyle name="normální 61 3 2" xfId="14485"/>
    <cellStyle name="normální 61 4" xfId="6786"/>
    <cellStyle name="normální 61 4 2" xfId="14486"/>
    <cellStyle name="normální 61 5" xfId="6787"/>
    <cellStyle name="normální 61 5 2" xfId="14487"/>
    <cellStyle name="normální 61 6" xfId="16447"/>
    <cellStyle name="normální 61 7" xfId="8912"/>
    <cellStyle name="normální 62" xfId="6788"/>
    <cellStyle name="normální 62 2" xfId="6789"/>
    <cellStyle name="normální 62 2 2" xfId="14488"/>
    <cellStyle name="normální 62 3" xfId="6790"/>
    <cellStyle name="normální 62 3 2" xfId="14489"/>
    <cellStyle name="normální 62 4" xfId="6791"/>
    <cellStyle name="normální 62 4 2" xfId="14490"/>
    <cellStyle name="normální 62 5" xfId="6792"/>
    <cellStyle name="normální 62 5 2" xfId="14491"/>
    <cellStyle name="normální 62 6" xfId="16448"/>
    <cellStyle name="normální 62 7" xfId="8913"/>
    <cellStyle name="normální 63" xfId="6793"/>
    <cellStyle name="normální 63 2" xfId="6794"/>
    <cellStyle name="normální 63 2 2" xfId="14492"/>
    <cellStyle name="normální 63 3" xfId="6795"/>
    <cellStyle name="normální 63 3 2" xfId="14493"/>
    <cellStyle name="normální 63 4" xfId="6796"/>
    <cellStyle name="normální 63 4 2" xfId="14494"/>
    <cellStyle name="normální 63 5" xfId="6797"/>
    <cellStyle name="normální 63 5 2" xfId="14495"/>
    <cellStyle name="normální 63 6" xfId="16449"/>
    <cellStyle name="normální 63 7" xfId="8914"/>
    <cellStyle name="normální 64" xfId="6798"/>
    <cellStyle name="normální 64 2" xfId="6799"/>
    <cellStyle name="normální 64 2 2" xfId="14496"/>
    <cellStyle name="normální 64 3" xfId="6800"/>
    <cellStyle name="normální 64 3 2" xfId="14497"/>
    <cellStyle name="normální 64 4" xfId="6801"/>
    <cellStyle name="normální 64 4 2" xfId="14498"/>
    <cellStyle name="normální 64 5" xfId="6802"/>
    <cellStyle name="normální 64 5 2" xfId="14499"/>
    <cellStyle name="normální 64 6" xfId="16450"/>
    <cellStyle name="normální 64 7" xfId="8915"/>
    <cellStyle name="normální 65" xfId="6803"/>
    <cellStyle name="normální 65 2" xfId="6804"/>
    <cellStyle name="normální 65 2 2" xfId="14500"/>
    <cellStyle name="normální 65 3" xfId="6805"/>
    <cellStyle name="normální 65 3 2" xfId="14501"/>
    <cellStyle name="normální 65 4" xfId="6806"/>
    <cellStyle name="normální 65 4 2" xfId="14502"/>
    <cellStyle name="normální 65 5" xfId="6807"/>
    <cellStyle name="normální 65 5 2" xfId="14503"/>
    <cellStyle name="normální 65 6" xfId="16451"/>
    <cellStyle name="normální 65 7" xfId="8916"/>
    <cellStyle name="normální 66" xfId="6808"/>
    <cellStyle name="normální 66 2" xfId="6809"/>
    <cellStyle name="normální 66 2 2" xfId="14504"/>
    <cellStyle name="normální 66 3" xfId="6810"/>
    <cellStyle name="normální 66 3 2" xfId="14505"/>
    <cellStyle name="normální 66 4" xfId="6811"/>
    <cellStyle name="normální 66 4 2" xfId="14506"/>
    <cellStyle name="normální 66 5" xfId="6812"/>
    <cellStyle name="normální 66 5 2" xfId="14507"/>
    <cellStyle name="normální 66 6" xfId="16452"/>
    <cellStyle name="normální 66 7" xfId="8917"/>
    <cellStyle name="normální 67" xfId="6813"/>
    <cellStyle name="normální 67 2" xfId="6814"/>
    <cellStyle name="normální 67 2 2" xfId="14508"/>
    <cellStyle name="normální 67 3" xfId="6815"/>
    <cellStyle name="normální 67 3 2" xfId="14509"/>
    <cellStyle name="normální 67 4" xfId="6816"/>
    <cellStyle name="normální 67 4 2" xfId="14510"/>
    <cellStyle name="normální 67 5" xfId="6817"/>
    <cellStyle name="normální 67 5 2" xfId="14511"/>
    <cellStyle name="normální 67 6" xfId="16453"/>
    <cellStyle name="normální 67 7" xfId="8918"/>
    <cellStyle name="normální 68" xfId="6818"/>
    <cellStyle name="normální 68 2" xfId="6819"/>
    <cellStyle name="normální 68 2 2" xfId="14512"/>
    <cellStyle name="normální 68 3" xfId="6820"/>
    <cellStyle name="normální 68 3 2" xfId="14513"/>
    <cellStyle name="normální 68 4" xfId="6821"/>
    <cellStyle name="normální 68 4 2" xfId="14514"/>
    <cellStyle name="normální 68 5" xfId="6822"/>
    <cellStyle name="normální 68 5 2" xfId="14515"/>
    <cellStyle name="normální 68 6" xfId="16454"/>
    <cellStyle name="normální 68 7" xfId="8919"/>
    <cellStyle name="normální 69" xfId="6823"/>
    <cellStyle name="normální 69 2" xfId="6824"/>
    <cellStyle name="normální 69 2 2" xfId="14516"/>
    <cellStyle name="normální 69 3" xfId="6825"/>
    <cellStyle name="normální 69 3 2" xfId="14517"/>
    <cellStyle name="normální 69 4" xfId="6826"/>
    <cellStyle name="normální 69 4 2" xfId="14518"/>
    <cellStyle name="normální 69 5" xfId="6827"/>
    <cellStyle name="normální 69 5 2" xfId="14519"/>
    <cellStyle name="normální 69 6" xfId="16455"/>
    <cellStyle name="normální 69 7" xfId="8920"/>
    <cellStyle name="normální 7" xfId="6828"/>
    <cellStyle name="normální 7 2" xfId="6829"/>
    <cellStyle name="normální 7 2 2" xfId="14520"/>
    <cellStyle name="normální 7 3" xfId="6830"/>
    <cellStyle name="normální 7 3 2" xfId="14521"/>
    <cellStyle name="normální 7 4" xfId="6831"/>
    <cellStyle name="normální 7 4 2" xfId="14522"/>
    <cellStyle name="normální 7 5" xfId="6832"/>
    <cellStyle name="normální 7 5 2" xfId="14523"/>
    <cellStyle name="normální 7 6" xfId="16456"/>
    <cellStyle name="normální 7 7" xfId="8921"/>
    <cellStyle name="normální 70" xfId="6833"/>
    <cellStyle name="normální 70 2" xfId="6834"/>
    <cellStyle name="normální 70 2 2" xfId="14524"/>
    <cellStyle name="normální 70 3" xfId="6835"/>
    <cellStyle name="normální 70 3 2" xfId="14525"/>
    <cellStyle name="normální 70 4" xfId="6836"/>
    <cellStyle name="normální 70 4 2" xfId="14526"/>
    <cellStyle name="normální 70 5" xfId="6837"/>
    <cellStyle name="normální 70 5 2" xfId="14527"/>
    <cellStyle name="normální 70 6" xfId="16457"/>
    <cellStyle name="normální 70 7" xfId="8922"/>
    <cellStyle name="normální 71" xfId="6838"/>
    <cellStyle name="Normální 72" xfId="9073"/>
    <cellStyle name="normální 8" xfId="6839"/>
    <cellStyle name="normální 8 2" xfId="6840"/>
    <cellStyle name="normální 8 2 2" xfId="14528"/>
    <cellStyle name="normální 8 3" xfId="6841"/>
    <cellStyle name="normální 8 3 2" xfId="14529"/>
    <cellStyle name="normální 8 4" xfId="6842"/>
    <cellStyle name="normální 8 4 2" xfId="14530"/>
    <cellStyle name="normální 8 5" xfId="6843"/>
    <cellStyle name="normální 8 5 2" xfId="14531"/>
    <cellStyle name="normální 8 6" xfId="16458"/>
    <cellStyle name="normální 8 7" xfId="8923"/>
    <cellStyle name="normální 9" xfId="6844"/>
    <cellStyle name="normální 9 2" xfId="6845"/>
    <cellStyle name="normální 9 2 2" xfId="14532"/>
    <cellStyle name="normální 9 3" xfId="6846"/>
    <cellStyle name="normální 9 3 2" xfId="14533"/>
    <cellStyle name="normální 9 4" xfId="6847"/>
    <cellStyle name="normální 9 4 2" xfId="14534"/>
    <cellStyle name="normální 9 5" xfId="6848"/>
    <cellStyle name="normální 9 5 2" xfId="14535"/>
    <cellStyle name="normální 9 6" xfId="16459"/>
    <cellStyle name="normální 9 7" xfId="8924"/>
    <cellStyle name="Percent" xfId="1" builtinId="5"/>
    <cellStyle name="Percent 2" xfId="7"/>
    <cellStyle name="Percent 2 2" xfId="7568"/>
    <cellStyle name="Percent 2 3" xfId="9077"/>
    <cellStyle name="Percent 2 4" xfId="10"/>
    <cellStyle name="Percent 3" xfId="6849"/>
    <cellStyle name="Percent 3 2" xfId="14536"/>
    <cellStyle name="Percent 4" xfId="6850"/>
    <cellStyle name="Percent 4 2" xfId="14537"/>
    <cellStyle name="Percent 5" xfId="6851"/>
    <cellStyle name="Percent 5 2" xfId="14538"/>
    <cellStyle name="Percent 6" xfId="6852"/>
    <cellStyle name="Percent 6 2" xfId="14539"/>
    <cellStyle name="Percent 7" xfId="16601"/>
    <cellStyle name="Percent 8" xfId="9066"/>
    <cellStyle name="Percent 9" xfId="7567"/>
    <cellStyle name="Poznámka 10" xfId="6853"/>
    <cellStyle name="Poznámka 10 2" xfId="6854"/>
    <cellStyle name="Poznámka 10 2 2" xfId="14540"/>
    <cellStyle name="Poznámka 10 3" xfId="6855"/>
    <cellStyle name="Poznámka 10 3 2" xfId="14541"/>
    <cellStyle name="Poznámka 10 4" xfId="6856"/>
    <cellStyle name="Poznámka 10 4 2" xfId="14542"/>
    <cellStyle name="Poznámka 10 5" xfId="6857"/>
    <cellStyle name="Poznámka 10 5 2" xfId="14543"/>
    <cellStyle name="Poznámka 10 6" xfId="16460"/>
    <cellStyle name="Poznámka 10 7" xfId="8925"/>
    <cellStyle name="Poznámka 100" xfId="6858"/>
    <cellStyle name="Poznámka 100 2" xfId="6859"/>
    <cellStyle name="Poznámka 100 2 2" xfId="14544"/>
    <cellStyle name="Poznámka 100 3" xfId="6860"/>
    <cellStyle name="Poznámka 100 3 2" xfId="14545"/>
    <cellStyle name="Poznámka 100 4" xfId="6861"/>
    <cellStyle name="Poznámka 100 4 2" xfId="14546"/>
    <cellStyle name="Poznámka 100 5" xfId="6862"/>
    <cellStyle name="Poznámka 100 5 2" xfId="14547"/>
    <cellStyle name="Poznámka 100 6" xfId="16461"/>
    <cellStyle name="Poznámka 100 7" xfId="8926"/>
    <cellStyle name="Poznámka 101" xfId="6863"/>
    <cellStyle name="Poznámka 101 2" xfId="6864"/>
    <cellStyle name="Poznámka 101 2 2" xfId="14548"/>
    <cellStyle name="Poznámka 101 3" xfId="6865"/>
    <cellStyle name="Poznámka 101 3 2" xfId="14549"/>
    <cellStyle name="Poznámka 101 4" xfId="6866"/>
    <cellStyle name="Poznámka 101 4 2" xfId="14550"/>
    <cellStyle name="Poznámka 101 5" xfId="6867"/>
    <cellStyle name="Poznámka 101 5 2" xfId="14551"/>
    <cellStyle name="Poznámka 101 6" xfId="16462"/>
    <cellStyle name="Poznámka 101 7" xfId="8927"/>
    <cellStyle name="Poznámka 102" xfId="6868"/>
    <cellStyle name="Poznámka 102 2" xfId="6869"/>
    <cellStyle name="Poznámka 102 2 2" xfId="14552"/>
    <cellStyle name="Poznámka 102 3" xfId="6870"/>
    <cellStyle name="Poznámka 102 3 2" xfId="14553"/>
    <cellStyle name="Poznámka 102 4" xfId="6871"/>
    <cellStyle name="Poznámka 102 4 2" xfId="14554"/>
    <cellStyle name="Poznámka 102 5" xfId="6872"/>
    <cellStyle name="Poznámka 102 5 2" xfId="14555"/>
    <cellStyle name="Poznámka 102 6" xfId="16463"/>
    <cellStyle name="Poznámka 102 7" xfId="8928"/>
    <cellStyle name="Poznámka 103" xfId="6873"/>
    <cellStyle name="Poznámka 103 2" xfId="6874"/>
    <cellStyle name="Poznámka 103 2 2" xfId="14556"/>
    <cellStyle name="Poznámka 103 3" xfId="6875"/>
    <cellStyle name="Poznámka 103 3 2" xfId="14557"/>
    <cellStyle name="Poznámka 103 4" xfId="6876"/>
    <cellStyle name="Poznámka 103 4 2" xfId="14558"/>
    <cellStyle name="Poznámka 103 5" xfId="6877"/>
    <cellStyle name="Poznámka 103 5 2" xfId="14559"/>
    <cellStyle name="Poznámka 103 6" xfId="16464"/>
    <cellStyle name="Poznámka 103 7" xfId="8929"/>
    <cellStyle name="Poznámka 104" xfId="6878"/>
    <cellStyle name="Poznámka 104 2" xfId="6879"/>
    <cellStyle name="Poznámka 104 2 2" xfId="14560"/>
    <cellStyle name="Poznámka 104 3" xfId="6880"/>
    <cellStyle name="Poznámka 104 3 2" xfId="14561"/>
    <cellStyle name="Poznámka 104 4" xfId="6881"/>
    <cellStyle name="Poznámka 104 4 2" xfId="14562"/>
    <cellStyle name="Poznámka 104 5" xfId="6882"/>
    <cellStyle name="Poznámka 104 5 2" xfId="14563"/>
    <cellStyle name="Poznámka 104 6" xfId="16465"/>
    <cellStyle name="Poznámka 104 7" xfId="8930"/>
    <cellStyle name="Poznámka 105" xfId="6883"/>
    <cellStyle name="Poznámka 105 2" xfId="6884"/>
    <cellStyle name="Poznámka 105 2 2" xfId="14564"/>
    <cellStyle name="Poznámka 105 3" xfId="6885"/>
    <cellStyle name="Poznámka 105 3 2" xfId="14565"/>
    <cellStyle name="Poznámka 105 4" xfId="6886"/>
    <cellStyle name="Poznámka 105 4 2" xfId="14566"/>
    <cellStyle name="Poznámka 105 5" xfId="6887"/>
    <cellStyle name="Poznámka 105 5 2" xfId="14567"/>
    <cellStyle name="Poznámka 105 6" xfId="16466"/>
    <cellStyle name="Poznámka 105 7" xfId="8931"/>
    <cellStyle name="Poznámka 106" xfId="6888"/>
    <cellStyle name="Poznámka 106 2" xfId="6889"/>
    <cellStyle name="Poznámka 106 2 2" xfId="14568"/>
    <cellStyle name="Poznámka 106 3" xfId="6890"/>
    <cellStyle name="Poznámka 106 3 2" xfId="14569"/>
    <cellStyle name="Poznámka 106 4" xfId="6891"/>
    <cellStyle name="Poznámka 106 4 2" xfId="14570"/>
    <cellStyle name="Poznámka 106 5" xfId="6892"/>
    <cellStyle name="Poznámka 106 5 2" xfId="14571"/>
    <cellStyle name="Poznámka 106 6" xfId="16467"/>
    <cellStyle name="Poznámka 106 7" xfId="8932"/>
    <cellStyle name="Poznámka 107" xfId="6893"/>
    <cellStyle name="Poznámka 107 2" xfId="6894"/>
    <cellStyle name="Poznámka 107 2 2" xfId="14572"/>
    <cellStyle name="Poznámka 107 3" xfId="6895"/>
    <cellStyle name="Poznámka 107 3 2" xfId="14573"/>
    <cellStyle name="Poznámka 107 4" xfId="6896"/>
    <cellStyle name="Poznámka 107 4 2" xfId="14574"/>
    <cellStyle name="Poznámka 107 5" xfId="6897"/>
    <cellStyle name="Poznámka 107 5 2" xfId="14575"/>
    <cellStyle name="Poznámka 107 6" xfId="16468"/>
    <cellStyle name="Poznámka 107 7" xfId="8933"/>
    <cellStyle name="Poznámka 108" xfId="6898"/>
    <cellStyle name="Poznámka 108 2" xfId="6899"/>
    <cellStyle name="Poznámka 108 2 2" xfId="14576"/>
    <cellStyle name="Poznámka 108 3" xfId="6900"/>
    <cellStyle name="Poznámka 108 3 2" xfId="14577"/>
    <cellStyle name="Poznámka 108 4" xfId="6901"/>
    <cellStyle name="Poznámka 108 4 2" xfId="14578"/>
    <cellStyle name="Poznámka 108 5" xfId="6902"/>
    <cellStyle name="Poznámka 108 5 2" xfId="14579"/>
    <cellStyle name="Poznámka 108 6" xfId="16469"/>
    <cellStyle name="Poznámka 108 7" xfId="8934"/>
    <cellStyle name="Poznámka 109" xfId="6903"/>
    <cellStyle name="Poznámka 109 2" xfId="6904"/>
    <cellStyle name="Poznámka 109 2 2" xfId="14580"/>
    <cellStyle name="Poznámka 109 3" xfId="6905"/>
    <cellStyle name="Poznámka 109 3 2" xfId="14581"/>
    <cellStyle name="Poznámka 109 4" xfId="6906"/>
    <cellStyle name="Poznámka 109 4 2" xfId="14582"/>
    <cellStyle name="Poznámka 109 5" xfId="6907"/>
    <cellStyle name="Poznámka 109 5 2" xfId="14583"/>
    <cellStyle name="Poznámka 109 6" xfId="16470"/>
    <cellStyle name="Poznámka 109 7" xfId="8935"/>
    <cellStyle name="Poznámka 11" xfId="6908"/>
    <cellStyle name="Poznámka 11 2" xfId="6909"/>
    <cellStyle name="Poznámka 11 2 2" xfId="14584"/>
    <cellStyle name="Poznámka 11 3" xfId="6910"/>
    <cellStyle name="Poznámka 11 3 2" xfId="14585"/>
    <cellStyle name="Poznámka 11 4" xfId="6911"/>
    <cellStyle name="Poznámka 11 4 2" xfId="14586"/>
    <cellStyle name="Poznámka 11 5" xfId="6912"/>
    <cellStyle name="Poznámka 11 5 2" xfId="14587"/>
    <cellStyle name="Poznámka 11 6" xfId="16471"/>
    <cellStyle name="Poznámka 11 7" xfId="8936"/>
    <cellStyle name="Poznámka 110" xfId="6913"/>
    <cellStyle name="Poznámka 110 2" xfId="6914"/>
    <cellStyle name="Poznámka 110 2 2" xfId="14588"/>
    <cellStyle name="Poznámka 110 3" xfId="6915"/>
    <cellStyle name="Poznámka 110 3 2" xfId="14589"/>
    <cellStyle name="Poznámka 110 4" xfId="6916"/>
    <cellStyle name="Poznámka 110 4 2" xfId="14590"/>
    <cellStyle name="Poznámka 110 5" xfId="6917"/>
    <cellStyle name="Poznámka 110 5 2" xfId="14591"/>
    <cellStyle name="Poznámka 110 6" xfId="16472"/>
    <cellStyle name="Poznámka 110 7" xfId="8937"/>
    <cellStyle name="Poznámka 111" xfId="6918"/>
    <cellStyle name="Poznámka 111 2" xfId="6919"/>
    <cellStyle name="Poznámka 111 2 2" xfId="14592"/>
    <cellStyle name="Poznámka 111 3" xfId="6920"/>
    <cellStyle name="Poznámka 111 3 2" xfId="14593"/>
    <cellStyle name="Poznámka 111 4" xfId="6921"/>
    <cellStyle name="Poznámka 111 4 2" xfId="14594"/>
    <cellStyle name="Poznámka 111 5" xfId="6922"/>
    <cellStyle name="Poznámka 111 5 2" xfId="14595"/>
    <cellStyle name="Poznámka 111 6" xfId="16473"/>
    <cellStyle name="Poznámka 111 7" xfId="8938"/>
    <cellStyle name="Poznámka 112" xfId="6923"/>
    <cellStyle name="Poznámka 112 2" xfId="6924"/>
    <cellStyle name="Poznámka 112 2 2" xfId="14596"/>
    <cellStyle name="Poznámka 112 3" xfId="6925"/>
    <cellStyle name="Poznámka 112 3 2" xfId="14597"/>
    <cellStyle name="Poznámka 112 4" xfId="6926"/>
    <cellStyle name="Poznámka 112 4 2" xfId="14598"/>
    <cellStyle name="Poznámka 112 5" xfId="6927"/>
    <cellStyle name="Poznámka 112 5 2" xfId="14599"/>
    <cellStyle name="Poznámka 112 6" xfId="16474"/>
    <cellStyle name="Poznámka 112 7" xfId="8939"/>
    <cellStyle name="Poznámka 113" xfId="6928"/>
    <cellStyle name="Poznámka 113 2" xfId="6929"/>
    <cellStyle name="Poznámka 113 2 2" xfId="14600"/>
    <cellStyle name="Poznámka 113 3" xfId="6930"/>
    <cellStyle name="Poznámka 113 3 2" xfId="14601"/>
    <cellStyle name="Poznámka 113 4" xfId="6931"/>
    <cellStyle name="Poznámka 113 4 2" xfId="14602"/>
    <cellStyle name="Poznámka 113 5" xfId="6932"/>
    <cellStyle name="Poznámka 113 5 2" xfId="14603"/>
    <cellStyle name="Poznámka 113 6" xfId="16475"/>
    <cellStyle name="Poznámka 113 7" xfId="8940"/>
    <cellStyle name="Poznámka 114" xfId="6933"/>
    <cellStyle name="Poznámka 114 2" xfId="6934"/>
    <cellStyle name="Poznámka 114 2 2" xfId="14604"/>
    <cellStyle name="Poznámka 114 3" xfId="6935"/>
    <cellStyle name="Poznámka 114 3 2" xfId="14605"/>
    <cellStyle name="Poznámka 114 4" xfId="6936"/>
    <cellStyle name="Poznámka 114 4 2" xfId="14606"/>
    <cellStyle name="Poznámka 114 5" xfId="6937"/>
    <cellStyle name="Poznámka 114 5 2" xfId="14607"/>
    <cellStyle name="Poznámka 114 6" xfId="16476"/>
    <cellStyle name="Poznámka 114 7" xfId="8941"/>
    <cellStyle name="Poznámka 115" xfId="6938"/>
    <cellStyle name="Poznámka 115 2" xfId="6939"/>
    <cellStyle name="Poznámka 115 2 2" xfId="14608"/>
    <cellStyle name="Poznámka 115 3" xfId="6940"/>
    <cellStyle name="Poznámka 115 3 2" xfId="14609"/>
    <cellStyle name="Poznámka 115 4" xfId="6941"/>
    <cellStyle name="Poznámka 115 4 2" xfId="14610"/>
    <cellStyle name="Poznámka 115 5" xfId="6942"/>
    <cellStyle name="Poznámka 115 5 2" xfId="14611"/>
    <cellStyle name="Poznámka 115 6" xfId="16477"/>
    <cellStyle name="Poznámka 115 7" xfId="8942"/>
    <cellStyle name="Poznámka 116" xfId="6943"/>
    <cellStyle name="Poznámka 116 2" xfId="6944"/>
    <cellStyle name="Poznámka 116 2 2" xfId="14612"/>
    <cellStyle name="Poznámka 116 3" xfId="6945"/>
    <cellStyle name="Poznámka 116 3 2" xfId="14613"/>
    <cellStyle name="Poznámka 116 4" xfId="6946"/>
    <cellStyle name="Poznámka 116 4 2" xfId="14614"/>
    <cellStyle name="Poznámka 116 5" xfId="6947"/>
    <cellStyle name="Poznámka 116 5 2" xfId="14615"/>
    <cellStyle name="Poznámka 116 6" xfId="16478"/>
    <cellStyle name="Poznámka 116 7" xfId="8943"/>
    <cellStyle name="Poznámka 117" xfId="6948"/>
    <cellStyle name="Poznámka 117 2" xfId="6949"/>
    <cellStyle name="Poznámka 117 2 2" xfId="14616"/>
    <cellStyle name="Poznámka 117 3" xfId="6950"/>
    <cellStyle name="Poznámka 117 3 2" xfId="14617"/>
    <cellStyle name="Poznámka 117 4" xfId="6951"/>
    <cellStyle name="Poznámka 117 4 2" xfId="14618"/>
    <cellStyle name="Poznámka 117 5" xfId="6952"/>
    <cellStyle name="Poznámka 117 5 2" xfId="14619"/>
    <cellStyle name="Poznámka 117 6" xfId="16479"/>
    <cellStyle name="Poznámka 117 7" xfId="8944"/>
    <cellStyle name="Poznámka 118" xfId="6953"/>
    <cellStyle name="Poznámka 118 2" xfId="6954"/>
    <cellStyle name="Poznámka 118 2 2" xfId="14620"/>
    <cellStyle name="Poznámka 118 3" xfId="6955"/>
    <cellStyle name="Poznámka 118 3 2" xfId="14621"/>
    <cellStyle name="Poznámka 118 4" xfId="6956"/>
    <cellStyle name="Poznámka 118 4 2" xfId="14622"/>
    <cellStyle name="Poznámka 118 5" xfId="6957"/>
    <cellStyle name="Poznámka 118 5 2" xfId="14623"/>
    <cellStyle name="Poznámka 118 6" xfId="16480"/>
    <cellStyle name="Poznámka 118 7" xfId="8945"/>
    <cellStyle name="Poznámka 119" xfId="6958"/>
    <cellStyle name="Poznámka 119 2" xfId="6959"/>
    <cellStyle name="Poznámka 119 2 2" xfId="14624"/>
    <cellStyle name="Poznámka 119 3" xfId="6960"/>
    <cellStyle name="Poznámka 119 3 2" xfId="14625"/>
    <cellStyle name="Poznámka 119 4" xfId="6961"/>
    <cellStyle name="Poznámka 119 4 2" xfId="14626"/>
    <cellStyle name="Poznámka 119 5" xfId="6962"/>
    <cellStyle name="Poznámka 119 5 2" xfId="14627"/>
    <cellStyle name="Poznámka 119 6" xfId="16481"/>
    <cellStyle name="Poznámka 119 7" xfId="8946"/>
    <cellStyle name="Poznámka 12" xfId="6963"/>
    <cellStyle name="Poznámka 12 2" xfId="6964"/>
    <cellStyle name="Poznámka 12 2 2" xfId="14628"/>
    <cellStyle name="Poznámka 12 3" xfId="6965"/>
    <cellStyle name="Poznámka 12 3 2" xfId="14629"/>
    <cellStyle name="Poznámka 12 4" xfId="6966"/>
    <cellStyle name="Poznámka 12 4 2" xfId="14630"/>
    <cellStyle name="Poznámka 12 5" xfId="6967"/>
    <cellStyle name="Poznámka 12 5 2" xfId="14631"/>
    <cellStyle name="Poznámka 12 6" xfId="16482"/>
    <cellStyle name="Poznámka 12 7" xfId="8947"/>
    <cellStyle name="Poznámka 120" xfId="6968"/>
    <cellStyle name="Poznámka 120 2" xfId="6969"/>
    <cellStyle name="Poznámka 120 2 2" xfId="14632"/>
    <cellStyle name="Poznámka 120 3" xfId="6970"/>
    <cellStyle name="Poznámka 120 3 2" xfId="14633"/>
    <cellStyle name="Poznámka 120 4" xfId="6971"/>
    <cellStyle name="Poznámka 120 4 2" xfId="14634"/>
    <cellStyle name="Poznámka 120 5" xfId="6972"/>
    <cellStyle name="Poznámka 120 5 2" xfId="14635"/>
    <cellStyle name="Poznámka 120 6" xfId="16483"/>
    <cellStyle name="Poznámka 120 7" xfId="8948"/>
    <cellStyle name="Poznámka 121" xfId="6973"/>
    <cellStyle name="Poznámka 121 2" xfId="6974"/>
    <cellStyle name="Poznámka 121 2 2" xfId="14636"/>
    <cellStyle name="Poznámka 121 3" xfId="6975"/>
    <cellStyle name="Poznámka 121 3 2" xfId="14637"/>
    <cellStyle name="Poznámka 121 4" xfId="6976"/>
    <cellStyle name="Poznámka 121 4 2" xfId="14638"/>
    <cellStyle name="Poznámka 121 5" xfId="6977"/>
    <cellStyle name="Poznámka 121 5 2" xfId="14639"/>
    <cellStyle name="Poznámka 121 6" xfId="16484"/>
    <cellStyle name="Poznámka 121 7" xfId="8949"/>
    <cellStyle name="Poznámka 122" xfId="6978"/>
    <cellStyle name="Poznámka 122 2" xfId="6979"/>
    <cellStyle name="Poznámka 122 2 2" xfId="14640"/>
    <cellStyle name="Poznámka 122 3" xfId="6980"/>
    <cellStyle name="Poznámka 122 3 2" xfId="14641"/>
    <cellStyle name="Poznámka 122 4" xfId="6981"/>
    <cellStyle name="Poznámka 122 4 2" xfId="14642"/>
    <cellStyle name="Poznámka 122 5" xfId="6982"/>
    <cellStyle name="Poznámka 122 5 2" xfId="14643"/>
    <cellStyle name="Poznámka 122 6" xfId="16485"/>
    <cellStyle name="Poznámka 122 7" xfId="8950"/>
    <cellStyle name="Poznámka 123" xfId="6983"/>
    <cellStyle name="Poznámka 123 2" xfId="6984"/>
    <cellStyle name="Poznámka 123 2 2" xfId="14644"/>
    <cellStyle name="Poznámka 123 3" xfId="6985"/>
    <cellStyle name="Poznámka 123 3 2" xfId="14645"/>
    <cellStyle name="Poznámka 123 4" xfId="6986"/>
    <cellStyle name="Poznámka 123 4 2" xfId="14646"/>
    <cellStyle name="Poznámka 123 5" xfId="6987"/>
    <cellStyle name="Poznámka 123 5 2" xfId="14647"/>
    <cellStyle name="Poznámka 123 6" xfId="16486"/>
    <cellStyle name="Poznámka 123 7" xfId="8951"/>
    <cellStyle name="Poznámka 124" xfId="6988"/>
    <cellStyle name="Poznámka 124 2" xfId="6989"/>
    <cellStyle name="Poznámka 124 2 2" xfId="14648"/>
    <cellStyle name="Poznámka 124 3" xfId="6990"/>
    <cellStyle name="Poznámka 124 3 2" xfId="14649"/>
    <cellStyle name="Poznámka 124 4" xfId="6991"/>
    <cellStyle name="Poznámka 124 4 2" xfId="14650"/>
    <cellStyle name="Poznámka 124 5" xfId="6992"/>
    <cellStyle name="Poznámka 124 5 2" xfId="14651"/>
    <cellStyle name="Poznámka 124 6" xfId="16487"/>
    <cellStyle name="Poznámka 124 7" xfId="8952"/>
    <cellStyle name="Poznámka 125" xfId="6993"/>
    <cellStyle name="Poznámka 125 2" xfId="6994"/>
    <cellStyle name="Poznámka 125 2 2" xfId="14652"/>
    <cellStyle name="Poznámka 125 3" xfId="6995"/>
    <cellStyle name="Poznámka 125 3 2" xfId="14653"/>
    <cellStyle name="Poznámka 125 4" xfId="6996"/>
    <cellStyle name="Poznámka 125 4 2" xfId="14654"/>
    <cellStyle name="Poznámka 125 5" xfId="6997"/>
    <cellStyle name="Poznámka 125 5 2" xfId="14655"/>
    <cellStyle name="Poznámka 125 6" xfId="16488"/>
    <cellStyle name="Poznámka 125 7" xfId="8953"/>
    <cellStyle name="Poznámka 126" xfId="6998"/>
    <cellStyle name="Poznámka 126 2" xfId="6999"/>
    <cellStyle name="Poznámka 126 2 2" xfId="14656"/>
    <cellStyle name="Poznámka 126 3" xfId="7000"/>
    <cellStyle name="Poznámka 126 3 2" xfId="14657"/>
    <cellStyle name="Poznámka 126 4" xfId="7001"/>
    <cellStyle name="Poznámka 126 4 2" xfId="14658"/>
    <cellStyle name="Poznámka 126 5" xfId="7002"/>
    <cellStyle name="Poznámka 126 5 2" xfId="14659"/>
    <cellStyle name="Poznámka 126 6" xfId="16489"/>
    <cellStyle name="Poznámka 126 7" xfId="8954"/>
    <cellStyle name="Poznámka 127" xfId="7003"/>
    <cellStyle name="Poznámka 127 2" xfId="7004"/>
    <cellStyle name="Poznámka 127 2 2" xfId="14660"/>
    <cellStyle name="Poznámka 127 3" xfId="7005"/>
    <cellStyle name="Poznámka 127 3 2" xfId="14661"/>
    <cellStyle name="Poznámka 127 4" xfId="7006"/>
    <cellStyle name="Poznámka 127 4 2" xfId="14662"/>
    <cellStyle name="Poznámka 127 5" xfId="7007"/>
    <cellStyle name="Poznámka 127 5 2" xfId="14663"/>
    <cellStyle name="Poznámka 127 6" xfId="16490"/>
    <cellStyle name="Poznámka 127 7" xfId="8955"/>
    <cellStyle name="Poznámka 128" xfId="7008"/>
    <cellStyle name="Poznámka 128 2" xfId="7009"/>
    <cellStyle name="Poznámka 128 2 2" xfId="14664"/>
    <cellStyle name="Poznámka 128 3" xfId="7010"/>
    <cellStyle name="Poznámka 128 3 2" xfId="14665"/>
    <cellStyle name="Poznámka 128 4" xfId="7011"/>
    <cellStyle name="Poznámka 128 4 2" xfId="14666"/>
    <cellStyle name="Poznámka 128 5" xfId="7012"/>
    <cellStyle name="Poznámka 128 5 2" xfId="14667"/>
    <cellStyle name="Poznámka 128 6" xfId="16491"/>
    <cellStyle name="Poznámka 128 7" xfId="8956"/>
    <cellStyle name="Poznámka 129" xfId="7013"/>
    <cellStyle name="Poznámka 129 2" xfId="7014"/>
    <cellStyle name="Poznámka 129 2 2" xfId="14668"/>
    <cellStyle name="Poznámka 129 3" xfId="7015"/>
    <cellStyle name="Poznámka 129 3 2" xfId="14669"/>
    <cellStyle name="Poznámka 129 4" xfId="7016"/>
    <cellStyle name="Poznámka 129 4 2" xfId="14670"/>
    <cellStyle name="Poznámka 129 5" xfId="7017"/>
    <cellStyle name="Poznámka 129 5 2" xfId="14671"/>
    <cellStyle name="Poznámka 129 6" xfId="16492"/>
    <cellStyle name="Poznámka 129 7" xfId="8957"/>
    <cellStyle name="Poznámka 13" xfId="7018"/>
    <cellStyle name="Poznámka 13 2" xfId="7019"/>
    <cellStyle name="Poznámka 13 2 2" xfId="14672"/>
    <cellStyle name="Poznámka 13 3" xfId="7020"/>
    <cellStyle name="Poznámka 13 3 2" xfId="14673"/>
    <cellStyle name="Poznámka 13 4" xfId="7021"/>
    <cellStyle name="Poznámka 13 4 2" xfId="14674"/>
    <cellStyle name="Poznámka 13 5" xfId="7022"/>
    <cellStyle name="Poznámka 13 5 2" xfId="14675"/>
    <cellStyle name="Poznámka 13 6" xfId="16493"/>
    <cellStyle name="Poznámka 13 7" xfId="8958"/>
    <cellStyle name="Poznámka 130" xfId="7023"/>
    <cellStyle name="Poznámka 130 2" xfId="7024"/>
    <cellStyle name="Poznámka 130 2 2" xfId="14676"/>
    <cellStyle name="Poznámka 130 3" xfId="7025"/>
    <cellStyle name="Poznámka 130 3 2" xfId="14677"/>
    <cellStyle name="Poznámka 130 4" xfId="7026"/>
    <cellStyle name="Poznámka 130 4 2" xfId="14678"/>
    <cellStyle name="Poznámka 130 5" xfId="7027"/>
    <cellStyle name="Poznámka 130 5 2" xfId="14679"/>
    <cellStyle name="Poznámka 130 6" xfId="16494"/>
    <cellStyle name="Poznámka 130 7" xfId="8959"/>
    <cellStyle name="Poznámka 131" xfId="7028"/>
    <cellStyle name="Poznámka 131 2" xfId="7029"/>
    <cellStyle name="Poznámka 131 2 2" xfId="14680"/>
    <cellStyle name="Poznámka 131 3" xfId="7030"/>
    <cellStyle name="Poznámka 131 3 2" xfId="14681"/>
    <cellStyle name="Poznámka 131 4" xfId="7031"/>
    <cellStyle name="Poznámka 131 4 2" xfId="14682"/>
    <cellStyle name="Poznámka 131 5" xfId="7032"/>
    <cellStyle name="Poznámka 131 5 2" xfId="14683"/>
    <cellStyle name="Poznámka 131 6" xfId="16495"/>
    <cellStyle name="Poznámka 131 7" xfId="8960"/>
    <cellStyle name="Poznámka 132" xfId="7033"/>
    <cellStyle name="Poznámka 132 2" xfId="7034"/>
    <cellStyle name="Poznámka 132 2 2" xfId="14684"/>
    <cellStyle name="Poznámka 132 3" xfId="7035"/>
    <cellStyle name="Poznámka 132 3 2" xfId="14685"/>
    <cellStyle name="Poznámka 132 4" xfId="7036"/>
    <cellStyle name="Poznámka 132 4 2" xfId="14686"/>
    <cellStyle name="Poznámka 132 5" xfId="7037"/>
    <cellStyle name="Poznámka 132 5 2" xfId="14687"/>
    <cellStyle name="Poznámka 132 6" xfId="16496"/>
    <cellStyle name="Poznámka 132 7" xfId="8961"/>
    <cellStyle name="Poznámka 133" xfId="7038"/>
    <cellStyle name="Poznámka 133 2" xfId="7039"/>
    <cellStyle name="Poznámka 133 2 2" xfId="14688"/>
    <cellStyle name="Poznámka 133 3" xfId="7040"/>
    <cellStyle name="Poznámka 133 3 2" xfId="14689"/>
    <cellStyle name="Poznámka 133 4" xfId="7041"/>
    <cellStyle name="Poznámka 133 4 2" xfId="14690"/>
    <cellStyle name="Poznámka 133 5" xfId="7042"/>
    <cellStyle name="Poznámka 133 5 2" xfId="14691"/>
    <cellStyle name="Poznámka 133 6" xfId="16497"/>
    <cellStyle name="Poznámka 133 7" xfId="8962"/>
    <cellStyle name="Poznámka 134" xfId="7043"/>
    <cellStyle name="Poznámka 134 2" xfId="7044"/>
    <cellStyle name="Poznámka 134 2 2" xfId="14692"/>
    <cellStyle name="Poznámka 134 3" xfId="7045"/>
    <cellStyle name="Poznámka 134 3 2" xfId="14693"/>
    <cellStyle name="Poznámka 134 4" xfId="7046"/>
    <cellStyle name="Poznámka 134 4 2" xfId="14694"/>
    <cellStyle name="Poznámka 134 5" xfId="7047"/>
    <cellStyle name="Poznámka 134 5 2" xfId="14695"/>
    <cellStyle name="Poznámka 134 6" xfId="16498"/>
    <cellStyle name="Poznámka 134 7" xfId="8963"/>
    <cellStyle name="Poznámka 135" xfId="7048"/>
    <cellStyle name="Poznámka 135 2" xfId="7049"/>
    <cellStyle name="Poznámka 135 2 2" xfId="14696"/>
    <cellStyle name="Poznámka 135 3" xfId="7050"/>
    <cellStyle name="Poznámka 135 3 2" xfId="14697"/>
    <cellStyle name="Poznámka 135 4" xfId="7051"/>
    <cellStyle name="Poznámka 135 4 2" xfId="14698"/>
    <cellStyle name="Poznámka 135 5" xfId="7052"/>
    <cellStyle name="Poznámka 135 5 2" xfId="14699"/>
    <cellStyle name="Poznámka 135 6" xfId="16499"/>
    <cellStyle name="Poznámka 135 7" xfId="8964"/>
    <cellStyle name="Poznámka 136" xfId="7053"/>
    <cellStyle name="Poznámka 136 2" xfId="7054"/>
    <cellStyle name="Poznámka 136 2 2" xfId="14700"/>
    <cellStyle name="Poznámka 136 3" xfId="7055"/>
    <cellStyle name="Poznámka 136 3 2" xfId="14701"/>
    <cellStyle name="Poznámka 136 4" xfId="7056"/>
    <cellStyle name="Poznámka 136 4 2" xfId="14702"/>
    <cellStyle name="Poznámka 136 5" xfId="7057"/>
    <cellStyle name="Poznámka 136 5 2" xfId="14703"/>
    <cellStyle name="Poznámka 136 6" xfId="16500"/>
    <cellStyle name="Poznámka 136 7" xfId="8965"/>
    <cellStyle name="Poznámka 137" xfId="7058"/>
    <cellStyle name="Poznámka 137 2" xfId="7059"/>
    <cellStyle name="Poznámka 137 2 2" xfId="14704"/>
    <cellStyle name="Poznámka 137 3" xfId="7060"/>
    <cellStyle name="Poznámka 137 3 2" xfId="14705"/>
    <cellStyle name="Poznámka 137 4" xfId="7061"/>
    <cellStyle name="Poznámka 137 4 2" xfId="14706"/>
    <cellStyle name="Poznámka 137 5" xfId="7062"/>
    <cellStyle name="Poznámka 137 5 2" xfId="14707"/>
    <cellStyle name="Poznámka 137 6" xfId="16501"/>
    <cellStyle name="Poznámka 137 7" xfId="8966"/>
    <cellStyle name="Poznámka 138" xfId="7063"/>
    <cellStyle name="Poznámka 138 2" xfId="7064"/>
    <cellStyle name="Poznámka 138 2 2" xfId="14708"/>
    <cellStyle name="Poznámka 138 3" xfId="7065"/>
    <cellStyle name="Poznámka 138 3 2" xfId="14709"/>
    <cellStyle name="Poznámka 138 4" xfId="7066"/>
    <cellStyle name="Poznámka 138 4 2" xfId="14710"/>
    <cellStyle name="Poznámka 138 5" xfId="7067"/>
    <cellStyle name="Poznámka 138 5 2" xfId="14711"/>
    <cellStyle name="Poznámka 138 6" xfId="16502"/>
    <cellStyle name="Poznámka 138 7" xfId="8967"/>
    <cellStyle name="Poznámka 139" xfId="7068"/>
    <cellStyle name="Poznámka 139 2" xfId="7069"/>
    <cellStyle name="Poznámka 139 2 2" xfId="14712"/>
    <cellStyle name="Poznámka 139 3" xfId="7070"/>
    <cellStyle name="Poznámka 139 3 2" xfId="14713"/>
    <cellStyle name="Poznámka 139 4" xfId="7071"/>
    <cellStyle name="Poznámka 139 4 2" xfId="14714"/>
    <cellStyle name="Poznámka 139 5" xfId="7072"/>
    <cellStyle name="Poznámka 139 5 2" xfId="14715"/>
    <cellStyle name="Poznámka 139 6" xfId="16503"/>
    <cellStyle name="Poznámka 139 7" xfId="8968"/>
    <cellStyle name="Poznámka 14" xfId="7073"/>
    <cellStyle name="Poznámka 14 2" xfId="7074"/>
    <cellStyle name="Poznámka 14 2 2" xfId="14716"/>
    <cellStyle name="Poznámka 14 3" xfId="7075"/>
    <cellStyle name="Poznámka 14 3 2" xfId="14717"/>
    <cellStyle name="Poznámka 14 4" xfId="7076"/>
    <cellStyle name="Poznámka 14 4 2" xfId="14718"/>
    <cellStyle name="Poznámka 14 5" xfId="7077"/>
    <cellStyle name="Poznámka 14 5 2" xfId="14719"/>
    <cellStyle name="Poznámka 14 6" xfId="16504"/>
    <cellStyle name="Poznámka 14 7" xfId="8969"/>
    <cellStyle name="Poznámka 140" xfId="7078"/>
    <cellStyle name="Poznámka 140 2" xfId="7079"/>
    <cellStyle name="Poznámka 140 2 2" xfId="14720"/>
    <cellStyle name="Poznámka 140 3" xfId="7080"/>
    <cellStyle name="Poznámka 140 3 2" xfId="14721"/>
    <cellStyle name="Poznámka 140 4" xfId="7081"/>
    <cellStyle name="Poznámka 140 4 2" xfId="14722"/>
    <cellStyle name="Poznámka 140 5" xfId="7082"/>
    <cellStyle name="Poznámka 140 5 2" xfId="14723"/>
    <cellStyle name="Poznámka 140 6" xfId="16505"/>
    <cellStyle name="Poznámka 140 7" xfId="8970"/>
    <cellStyle name="Poznámka 141" xfId="7083"/>
    <cellStyle name="Poznámka 141 2" xfId="7084"/>
    <cellStyle name="Poznámka 141 2 2" xfId="14724"/>
    <cellStyle name="Poznámka 141 3" xfId="7085"/>
    <cellStyle name="Poznámka 141 3 2" xfId="14725"/>
    <cellStyle name="Poznámka 141 4" xfId="7086"/>
    <cellStyle name="Poznámka 141 4 2" xfId="14726"/>
    <cellStyle name="Poznámka 141 5" xfId="7087"/>
    <cellStyle name="Poznámka 141 5 2" xfId="14727"/>
    <cellStyle name="Poznámka 141 6" xfId="16506"/>
    <cellStyle name="Poznámka 141 7" xfId="8971"/>
    <cellStyle name="Poznámka 142" xfId="7088"/>
    <cellStyle name="Poznámka 142 2" xfId="7089"/>
    <cellStyle name="Poznámka 142 2 2" xfId="14728"/>
    <cellStyle name="Poznámka 142 3" xfId="7090"/>
    <cellStyle name="Poznámka 142 3 2" xfId="14729"/>
    <cellStyle name="Poznámka 142 4" xfId="7091"/>
    <cellStyle name="Poznámka 142 4 2" xfId="14730"/>
    <cellStyle name="Poznámka 142 5" xfId="7092"/>
    <cellStyle name="Poznámka 142 5 2" xfId="14731"/>
    <cellStyle name="Poznámka 142 6" xfId="16507"/>
    <cellStyle name="Poznámka 142 7" xfId="8972"/>
    <cellStyle name="Poznámka 143" xfId="7093"/>
    <cellStyle name="Poznámka 143 2" xfId="7094"/>
    <cellStyle name="Poznámka 143 2 2" xfId="14732"/>
    <cellStyle name="Poznámka 143 3" xfId="7095"/>
    <cellStyle name="Poznámka 143 3 2" xfId="14733"/>
    <cellStyle name="Poznámka 143 4" xfId="7096"/>
    <cellStyle name="Poznámka 143 4 2" xfId="14734"/>
    <cellStyle name="Poznámka 143 5" xfId="7097"/>
    <cellStyle name="Poznámka 143 5 2" xfId="14735"/>
    <cellStyle name="Poznámka 143 6" xfId="16508"/>
    <cellStyle name="Poznámka 143 7" xfId="8973"/>
    <cellStyle name="Poznámka 144" xfId="7098"/>
    <cellStyle name="Poznámka 144 2" xfId="7099"/>
    <cellStyle name="Poznámka 144 2 2" xfId="14736"/>
    <cellStyle name="Poznámka 144 3" xfId="7100"/>
    <cellStyle name="Poznámka 144 3 2" xfId="14737"/>
    <cellStyle name="Poznámka 144 4" xfId="7101"/>
    <cellStyle name="Poznámka 144 4 2" xfId="14738"/>
    <cellStyle name="Poznámka 144 5" xfId="7102"/>
    <cellStyle name="Poznámka 144 5 2" xfId="14739"/>
    <cellStyle name="Poznámka 144 6" xfId="16509"/>
    <cellStyle name="Poznámka 144 7" xfId="8974"/>
    <cellStyle name="Poznámka 145" xfId="7103"/>
    <cellStyle name="Poznámka 145 2" xfId="7104"/>
    <cellStyle name="Poznámka 145 2 2" xfId="14740"/>
    <cellStyle name="Poznámka 145 3" xfId="7105"/>
    <cellStyle name="Poznámka 145 3 2" xfId="14741"/>
    <cellStyle name="Poznámka 145 4" xfId="7106"/>
    <cellStyle name="Poznámka 145 4 2" xfId="14742"/>
    <cellStyle name="Poznámka 145 5" xfId="7107"/>
    <cellStyle name="Poznámka 145 5 2" xfId="14743"/>
    <cellStyle name="Poznámka 145 6" xfId="16510"/>
    <cellStyle name="Poznámka 145 7" xfId="8975"/>
    <cellStyle name="Poznámka 146" xfId="7108"/>
    <cellStyle name="Poznámka 146 2" xfId="7109"/>
    <cellStyle name="Poznámka 146 2 2" xfId="14744"/>
    <cellStyle name="Poznámka 146 3" xfId="7110"/>
    <cellStyle name="Poznámka 146 3 2" xfId="14745"/>
    <cellStyle name="Poznámka 146 4" xfId="7111"/>
    <cellStyle name="Poznámka 146 4 2" xfId="14746"/>
    <cellStyle name="Poznámka 146 5" xfId="7112"/>
    <cellStyle name="Poznámka 146 5 2" xfId="14747"/>
    <cellStyle name="Poznámka 146 6" xfId="16511"/>
    <cellStyle name="Poznámka 146 7" xfId="8976"/>
    <cellStyle name="Poznámka 147" xfId="7113"/>
    <cellStyle name="Poznámka 147 2" xfId="7114"/>
    <cellStyle name="Poznámka 147 2 2" xfId="14748"/>
    <cellStyle name="Poznámka 147 3" xfId="7115"/>
    <cellStyle name="Poznámka 147 3 2" xfId="14749"/>
    <cellStyle name="Poznámka 147 4" xfId="7116"/>
    <cellStyle name="Poznámka 147 4 2" xfId="14750"/>
    <cellStyle name="Poznámka 147 5" xfId="7117"/>
    <cellStyle name="Poznámka 147 5 2" xfId="14751"/>
    <cellStyle name="Poznámka 147 6" xfId="16512"/>
    <cellStyle name="Poznámka 147 7" xfId="8977"/>
    <cellStyle name="Poznámka 148" xfId="7118"/>
    <cellStyle name="Poznámka 148 2" xfId="7119"/>
    <cellStyle name="Poznámka 148 2 2" xfId="14752"/>
    <cellStyle name="Poznámka 148 3" xfId="7120"/>
    <cellStyle name="Poznámka 148 3 2" xfId="14753"/>
    <cellStyle name="Poznámka 148 4" xfId="7121"/>
    <cellStyle name="Poznámka 148 4 2" xfId="14754"/>
    <cellStyle name="Poznámka 148 5" xfId="7122"/>
    <cellStyle name="Poznámka 148 5 2" xfId="14755"/>
    <cellStyle name="Poznámka 148 6" xfId="16513"/>
    <cellStyle name="Poznámka 148 7" xfId="8978"/>
    <cellStyle name="Poznámka 149" xfId="7123"/>
    <cellStyle name="Poznámka 149 2" xfId="7124"/>
    <cellStyle name="Poznámka 149 2 2" xfId="14756"/>
    <cellStyle name="Poznámka 149 3" xfId="7125"/>
    <cellStyle name="Poznámka 149 3 2" xfId="14757"/>
    <cellStyle name="Poznámka 149 4" xfId="7126"/>
    <cellStyle name="Poznámka 149 4 2" xfId="14758"/>
    <cellStyle name="Poznámka 149 5" xfId="7127"/>
    <cellStyle name="Poznámka 149 5 2" xfId="14759"/>
    <cellStyle name="Poznámka 149 6" xfId="16514"/>
    <cellStyle name="Poznámka 149 7" xfId="8979"/>
    <cellStyle name="Poznámka 15" xfId="7128"/>
    <cellStyle name="Poznámka 15 2" xfId="7129"/>
    <cellStyle name="Poznámka 15 2 2" xfId="14760"/>
    <cellStyle name="Poznámka 15 3" xfId="7130"/>
    <cellStyle name="Poznámka 15 3 2" xfId="14761"/>
    <cellStyle name="Poznámka 15 4" xfId="7131"/>
    <cellStyle name="Poznámka 15 4 2" xfId="14762"/>
    <cellStyle name="Poznámka 15 5" xfId="7132"/>
    <cellStyle name="Poznámka 15 5 2" xfId="14763"/>
    <cellStyle name="Poznámka 15 6" xfId="16515"/>
    <cellStyle name="Poznámka 15 7" xfId="8980"/>
    <cellStyle name="Poznámka 16" xfId="7133"/>
    <cellStyle name="Poznámka 16 2" xfId="7134"/>
    <cellStyle name="Poznámka 16 2 2" xfId="14764"/>
    <cellStyle name="Poznámka 16 3" xfId="7135"/>
    <cellStyle name="Poznámka 16 3 2" xfId="14765"/>
    <cellStyle name="Poznámka 16 4" xfId="7136"/>
    <cellStyle name="Poznámka 16 4 2" xfId="14766"/>
    <cellStyle name="Poznámka 16 5" xfId="7137"/>
    <cellStyle name="Poznámka 16 5 2" xfId="14767"/>
    <cellStyle name="Poznámka 16 6" xfId="16516"/>
    <cellStyle name="Poznámka 16 7" xfId="8981"/>
    <cellStyle name="Poznámka 17" xfId="7138"/>
    <cellStyle name="Poznámka 17 2" xfId="7139"/>
    <cellStyle name="Poznámka 17 2 2" xfId="14768"/>
    <cellStyle name="Poznámka 17 3" xfId="7140"/>
    <cellStyle name="Poznámka 17 3 2" xfId="14769"/>
    <cellStyle name="Poznámka 17 4" xfId="7141"/>
    <cellStyle name="Poznámka 17 4 2" xfId="14770"/>
    <cellStyle name="Poznámka 17 5" xfId="7142"/>
    <cellStyle name="Poznámka 17 5 2" xfId="14771"/>
    <cellStyle name="Poznámka 17 6" xfId="16517"/>
    <cellStyle name="Poznámka 17 7" xfId="8982"/>
    <cellStyle name="Poznámka 18" xfId="7143"/>
    <cellStyle name="Poznámka 18 2" xfId="7144"/>
    <cellStyle name="Poznámka 18 2 2" xfId="14772"/>
    <cellStyle name="Poznámka 18 3" xfId="7145"/>
    <cellStyle name="Poznámka 18 3 2" xfId="14773"/>
    <cellStyle name="Poznámka 18 4" xfId="7146"/>
    <cellStyle name="Poznámka 18 4 2" xfId="14774"/>
    <cellStyle name="Poznámka 18 5" xfId="7147"/>
    <cellStyle name="Poznámka 18 5 2" xfId="14775"/>
    <cellStyle name="Poznámka 18 6" xfId="16518"/>
    <cellStyle name="Poznámka 18 7" xfId="8983"/>
    <cellStyle name="Poznámka 19" xfId="7148"/>
    <cellStyle name="Poznámka 19 2" xfId="7149"/>
    <cellStyle name="Poznámka 19 2 2" xfId="14776"/>
    <cellStyle name="Poznámka 19 3" xfId="7150"/>
    <cellStyle name="Poznámka 19 3 2" xfId="14777"/>
    <cellStyle name="Poznámka 19 4" xfId="7151"/>
    <cellStyle name="Poznámka 19 4 2" xfId="14778"/>
    <cellStyle name="Poznámka 19 5" xfId="7152"/>
    <cellStyle name="Poznámka 19 5 2" xfId="14779"/>
    <cellStyle name="Poznámka 19 6" xfId="16519"/>
    <cellStyle name="Poznámka 19 7" xfId="8984"/>
    <cellStyle name="Poznámka 2" xfId="7153"/>
    <cellStyle name="Poznámka 20" xfId="7154"/>
    <cellStyle name="Poznámka 20 2" xfId="7155"/>
    <cellStyle name="Poznámka 20 2 2" xfId="14780"/>
    <cellStyle name="Poznámka 20 3" xfId="7156"/>
    <cellStyle name="Poznámka 20 3 2" xfId="14781"/>
    <cellStyle name="Poznámka 20 4" xfId="7157"/>
    <cellStyle name="Poznámka 20 4 2" xfId="14782"/>
    <cellStyle name="Poznámka 20 5" xfId="7158"/>
    <cellStyle name="Poznámka 20 5 2" xfId="14783"/>
    <cellStyle name="Poznámka 20 6" xfId="16520"/>
    <cellStyle name="Poznámka 20 7" xfId="8985"/>
    <cellStyle name="Poznámka 21" xfId="7159"/>
    <cellStyle name="Poznámka 21 2" xfId="7160"/>
    <cellStyle name="Poznámka 21 2 2" xfId="14784"/>
    <cellStyle name="Poznámka 21 3" xfId="7161"/>
    <cellStyle name="Poznámka 21 3 2" xfId="14785"/>
    <cellStyle name="Poznámka 21 4" xfId="7162"/>
    <cellStyle name="Poznámka 21 4 2" xfId="14786"/>
    <cellStyle name="Poznámka 21 5" xfId="7163"/>
    <cellStyle name="Poznámka 21 5 2" xfId="14787"/>
    <cellStyle name="Poznámka 21 6" xfId="16521"/>
    <cellStyle name="Poznámka 21 7" xfId="8986"/>
    <cellStyle name="Poznámka 22" xfId="7164"/>
    <cellStyle name="Poznámka 22 2" xfId="7165"/>
    <cellStyle name="Poznámka 22 2 2" xfId="14788"/>
    <cellStyle name="Poznámka 22 3" xfId="7166"/>
    <cellStyle name="Poznámka 22 3 2" xfId="14789"/>
    <cellStyle name="Poznámka 22 4" xfId="7167"/>
    <cellStyle name="Poznámka 22 4 2" xfId="14790"/>
    <cellStyle name="Poznámka 22 5" xfId="7168"/>
    <cellStyle name="Poznámka 22 5 2" xfId="14791"/>
    <cellStyle name="Poznámka 22 6" xfId="16522"/>
    <cellStyle name="Poznámka 22 7" xfId="8987"/>
    <cellStyle name="Poznámka 23" xfId="7169"/>
    <cellStyle name="Poznámka 23 2" xfId="7170"/>
    <cellStyle name="Poznámka 23 2 2" xfId="14792"/>
    <cellStyle name="Poznámka 23 3" xfId="7171"/>
    <cellStyle name="Poznámka 23 3 2" xfId="14793"/>
    <cellStyle name="Poznámka 23 4" xfId="7172"/>
    <cellStyle name="Poznámka 23 4 2" xfId="14794"/>
    <cellStyle name="Poznámka 23 5" xfId="7173"/>
    <cellStyle name="Poznámka 23 5 2" xfId="14795"/>
    <cellStyle name="Poznámka 23 6" xfId="16523"/>
    <cellStyle name="Poznámka 23 7" xfId="8988"/>
    <cellStyle name="Poznámka 24" xfId="7174"/>
    <cellStyle name="Poznámka 24 2" xfId="7175"/>
    <cellStyle name="Poznámka 24 2 2" xfId="14796"/>
    <cellStyle name="Poznámka 24 3" xfId="7176"/>
    <cellStyle name="Poznámka 24 3 2" xfId="14797"/>
    <cellStyle name="Poznámka 24 4" xfId="7177"/>
    <cellStyle name="Poznámka 24 4 2" xfId="14798"/>
    <cellStyle name="Poznámka 24 5" xfId="7178"/>
    <cellStyle name="Poznámka 24 5 2" xfId="14799"/>
    <cellStyle name="Poznámka 24 6" xfId="16524"/>
    <cellStyle name="Poznámka 24 7" xfId="8989"/>
    <cellStyle name="Poznámka 25" xfId="7179"/>
    <cellStyle name="Poznámka 25 2" xfId="7180"/>
    <cellStyle name="Poznámka 25 2 2" xfId="14800"/>
    <cellStyle name="Poznámka 25 3" xfId="7181"/>
    <cellStyle name="Poznámka 25 3 2" xfId="14801"/>
    <cellStyle name="Poznámka 25 4" xfId="7182"/>
    <cellStyle name="Poznámka 25 4 2" xfId="14802"/>
    <cellStyle name="Poznámka 25 5" xfId="7183"/>
    <cellStyle name="Poznámka 25 5 2" xfId="14803"/>
    <cellStyle name="Poznámka 25 6" xfId="16525"/>
    <cellStyle name="Poznámka 25 7" xfId="8990"/>
    <cellStyle name="Poznámka 26" xfId="7184"/>
    <cellStyle name="Poznámka 26 2" xfId="7185"/>
    <cellStyle name="Poznámka 26 2 2" xfId="14804"/>
    <cellStyle name="Poznámka 26 3" xfId="7186"/>
    <cellStyle name="Poznámka 26 3 2" xfId="14805"/>
    <cellStyle name="Poznámka 26 4" xfId="7187"/>
    <cellStyle name="Poznámka 26 4 2" xfId="14806"/>
    <cellStyle name="Poznámka 26 5" xfId="7188"/>
    <cellStyle name="Poznámka 26 5 2" xfId="14807"/>
    <cellStyle name="Poznámka 26 6" xfId="16526"/>
    <cellStyle name="Poznámka 26 7" xfId="8991"/>
    <cellStyle name="Poznámka 27" xfId="7189"/>
    <cellStyle name="Poznámka 27 2" xfId="7190"/>
    <cellStyle name="Poznámka 27 2 2" xfId="14808"/>
    <cellStyle name="Poznámka 27 3" xfId="7191"/>
    <cellStyle name="Poznámka 27 3 2" xfId="14809"/>
    <cellStyle name="Poznámka 27 4" xfId="7192"/>
    <cellStyle name="Poznámka 27 4 2" xfId="14810"/>
    <cellStyle name="Poznámka 27 5" xfId="7193"/>
    <cellStyle name="Poznámka 27 5 2" xfId="14811"/>
    <cellStyle name="Poznámka 27 6" xfId="16527"/>
    <cellStyle name="Poznámka 27 7" xfId="8992"/>
    <cellStyle name="Poznámka 28" xfId="7194"/>
    <cellStyle name="Poznámka 28 2" xfId="7195"/>
    <cellStyle name="Poznámka 28 2 2" xfId="14812"/>
    <cellStyle name="Poznámka 28 3" xfId="7196"/>
    <cellStyle name="Poznámka 28 3 2" xfId="14813"/>
    <cellStyle name="Poznámka 28 4" xfId="7197"/>
    <cellStyle name="Poznámka 28 4 2" xfId="14814"/>
    <cellStyle name="Poznámka 28 5" xfId="7198"/>
    <cellStyle name="Poznámka 28 5 2" xfId="14815"/>
    <cellStyle name="Poznámka 28 6" xfId="16528"/>
    <cellStyle name="Poznámka 28 7" xfId="8993"/>
    <cellStyle name="Poznámka 29" xfId="7199"/>
    <cellStyle name="Poznámka 29 2" xfId="7200"/>
    <cellStyle name="Poznámka 29 2 2" xfId="14816"/>
    <cellStyle name="Poznámka 29 3" xfId="7201"/>
    <cellStyle name="Poznámka 29 3 2" xfId="14817"/>
    <cellStyle name="Poznámka 29 4" xfId="7202"/>
    <cellStyle name="Poznámka 29 4 2" xfId="14818"/>
    <cellStyle name="Poznámka 29 5" xfId="7203"/>
    <cellStyle name="Poznámka 29 5 2" xfId="14819"/>
    <cellStyle name="Poznámka 29 6" xfId="16529"/>
    <cellStyle name="Poznámka 29 7" xfId="8994"/>
    <cellStyle name="Poznámka 3" xfId="7204"/>
    <cellStyle name="Poznámka 30" xfId="7205"/>
    <cellStyle name="Poznámka 30 2" xfId="7206"/>
    <cellStyle name="Poznámka 30 2 2" xfId="14820"/>
    <cellStyle name="Poznámka 30 3" xfId="7207"/>
    <cellStyle name="Poznámka 30 3 2" xfId="14821"/>
    <cellStyle name="Poznámka 30 4" xfId="7208"/>
    <cellStyle name="Poznámka 30 4 2" xfId="14822"/>
    <cellStyle name="Poznámka 30 5" xfId="7209"/>
    <cellStyle name="Poznámka 30 5 2" xfId="14823"/>
    <cellStyle name="Poznámka 30 6" xfId="16530"/>
    <cellStyle name="Poznámka 30 7" xfId="8995"/>
    <cellStyle name="Poznámka 31" xfId="7210"/>
    <cellStyle name="Poznámka 31 2" xfId="7211"/>
    <cellStyle name="Poznámka 31 2 2" xfId="14824"/>
    <cellStyle name="Poznámka 31 3" xfId="7212"/>
    <cellStyle name="Poznámka 31 3 2" xfId="14825"/>
    <cellStyle name="Poznámka 31 4" xfId="7213"/>
    <cellStyle name="Poznámka 31 4 2" xfId="14826"/>
    <cellStyle name="Poznámka 31 5" xfId="7214"/>
    <cellStyle name="Poznámka 31 5 2" xfId="14827"/>
    <cellStyle name="Poznámka 31 6" xfId="16531"/>
    <cellStyle name="Poznámka 31 7" xfId="8996"/>
    <cellStyle name="Poznámka 32" xfId="7215"/>
    <cellStyle name="Poznámka 32 2" xfId="7216"/>
    <cellStyle name="Poznámka 32 2 2" xfId="14828"/>
    <cellStyle name="Poznámka 32 3" xfId="7217"/>
    <cellStyle name="Poznámka 32 3 2" xfId="14829"/>
    <cellStyle name="Poznámka 32 4" xfId="7218"/>
    <cellStyle name="Poznámka 32 4 2" xfId="14830"/>
    <cellStyle name="Poznámka 32 5" xfId="7219"/>
    <cellStyle name="Poznámka 32 5 2" xfId="14831"/>
    <cellStyle name="Poznámka 32 6" xfId="16532"/>
    <cellStyle name="Poznámka 32 7" xfId="8997"/>
    <cellStyle name="Poznámka 33" xfId="7220"/>
    <cellStyle name="Poznámka 33 2" xfId="7221"/>
    <cellStyle name="Poznámka 33 2 2" xfId="14832"/>
    <cellStyle name="Poznámka 33 3" xfId="7222"/>
    <cellStyle name="Poznámka 33 3 2" xfId="14833"/>
    <cellStyle name="Poznámka 33 4" xfId="7223"/>
    <cellStyle name="Poznámka 33 4 2" xfId="14834"/>
    <cellStyle name="Poznámka 33 5" xfId="7224"/>
    <cellStyle name="Poznámka 33 5 2" xfId="14835"/>
    <cellStyle name="Poznámka 33 6" xfId="16533"/>
    <cellStyle name="Poznámka 33 7" xfId="8998"/>
    <cellStyle name="Poznámka 34" xfId="7225"/>
    <cellStyle name="Poznámka 34 2" xfId="7226"/>
    <cellStyle name="Poznámka 34 2 2" xfId="14836"/>
    <cellStyle name="Poznámka 34 3" xfId="7227"/>
    <cellStyle name="Poznámka 34 3 2" xfId="14837"/>
    <cellStyle name="Poznámka 34 4" xfId="7228"/>
    <cellStyle name="Poznámka 34 4 2" xfId="14838"/>
    <cellStyle name="Poznámka 34 5" xfId="7229"/>
    <cellStyle name="Poznámka 34 5 2" xfId="14839"/>
    <cellStyle name="Poznámka 34 6" xfId="16534"/>
    <cellStyle name="Poznámka 34 7" xfId="8999"/>
    <cellStyle name="Poznámka 35" xfId="7230"/>
    <cellStyle name="Poznámka 35 2" xfId="7231"/>
    <cellStyle name="Poznámka 35 2 2" xfId="14840"/>
    <cellStyle name="Poznámka 35 3" xfId="7232"/>
    <cellStyle name="Poznámka 35 3 2" xfId="14841"/>
    <cellStyle name="Poznámka 35 4" xfId="7233"/>
    <cellStyle name="Poznámka 35 4 2" xfId="14842"/>
    <cellStyle name="Poznámka 35 5" xfId="7234"/>
    <cellStyle name="Poznámka 35 5 2" xfId="14843"/>
    <cellStyle name="Poznámka 35 6" xfId="16535"/>
    <cellStyle name="Poznámka 35 7" xfId="9000"/>
    <cellStyle name="Poznámka 36" xfId="7235"/>
    <cellStyle name="Poznámka 36 2" xfId="7236"/>
    <cellStyle name="Poznámka 36 2 2" xfId="14844"/>
    <cellStyle name="Poznámka 36 3" xfId="7237"/>
    <cellStyle name="Poznámka 36 3 2" xfId="14845"/>
    <cellStyle name="Poznámka 36 4" xfId="7238"/>
    <cellStyle name="Poznámka 36 4 2" xfId="14846"/>
    <cellStyle name="Poznámka 36 5" xfId="7239"/>
    <cellStyle name="Poznámka 36 5 2" xfId="14847"/>
    <cellStyle name="Poznámka 36 6" xfId="16536"/>
    <cellStyle name="Poznámka 36 7" xfId="9001"/>
    <cellStyle name="Poznámka 37" xfId="7240"/>
    <cellStyle name="Poznámka 37 2" xfId="7241"/>
    <cellStyle name="Poznámka 37 2 2" xfId="14848"/>
    <cellStyle name="Poznámka 37 3" xfId="7242"/>
    <cellStyle name="Poznámka 37 3 2" xfId="14849"/>
    <cellStyle name="Poznámka 37 4" xfId="7243"/>
    <cellStyle name="Poznámka 37 4 2" xfId="14850"/>
    <cellStyle name="Poznámka 37 5" xfId="7244"/>
    <cellStyle name="Poznámka 37 5 2" xfId="14851"/>
    <cellStyle name="Poznámka 37 6" xfId="16537"/>
    <cellStyle name="Poznámka 37 7" xfId="9002"/>
    <cellStyle name="Poznámka 38" xfId="7245"/>
    <cellStyle name="Poznámka 38 2" xfId="7246"/>
    <cellStyle name="Poznámka 38 2 2" xfId="14852"/>
    <cellStyle name="Poznámka 38 3" xfId="7247"/>
    <cellStyle name="Poznámka 38 3 2" xfId="14853"/>
    <cellStyle name="Poznámka 38 4" xfId="7248"/>
    <cellStyle name="Poznámka 38 4 2" xfId="14854"/>
    <cellStyle name="Poznámka 38 5" xfId="7249"/>
    <cellStyle name="Poznámka 38 5 2" xfId="14855"/>
    <cellStyle name="Poznámka 38 6" xfId="16538"/>
    <cellStyle name="Poznámka 38 7" xfId="9003"/>
    <cellStyle name="Poznámka 39" xfId="7250"/>
    <cellStyle name="Poznámka 39 2" xfId="7251"/>
    <cellStyle name="Poznámka 39 2 2" xfId="14856"/>
    <cellStyle name="Poznámka 39 3" xfId="7252"/>
    <cellStyle name="Poznámka 39 3 2" xfId="14857"/>
    <cellStyle name="Poznámka 39 4" xfId="7253"/>
    <cellStyle name="Poznámka 39 4 2" xfId="14858"/>
    <cellStyle name="Poznámka 39 5" xfId="7254"/>
    <cellStyle name="Poznámka 39 5 2" xfId="14859"/>
    <cellStyle name="Poznámka 39 6" xfId="16539"/>
    <cellStyle name="Poznámka 39 7" xfId="9004"/>
    <cellStyle name="Poznámka 4" xfId="7255"/>
    <cellStyle name="Poznámka 40" xfId="7256"/>
    <cellStyle name="Poznámka 40 2" xfId="7257"/>
    <cellStyle name="Poznámka 40 2 2" xfId="14860"/>
    <cellStyle name="Poznámka 40 3" xfId="7258"/>
    <cellStyle name="Poznámka 40 3 2" xfId="14861"/>
    <cellStyle name="Poznámka 40 4" xfId="7259"/>
    <cellStyle name="Poznámka 40 4 2" xfId="14862"/>
    <cellStyle name="Poznámka 40 5" xfId="7260"/>
    <cellStyle name="Poznámka 40 5 2" xfId="14863"/>
    <cellStyle name="Poznámka 40 6" xfId="16540"/>
    <cellStyle name="Poznámka 40 7" xfId="9005"/>
    <cellStyle name="Poznámka 41" xfId="7261"/>
    <cellStyle name="Poznámka 41 2" xfId="7262"/>
    <cellStyle name="Poznámka 41 2 2" xfId="14864"/>
    <cellStyle name="Poznámka 41 3" xfId="7263"/>
    <cellStyle name="Poznámka 41 3 2" xfId="14865"/>
    <cellStyle name="Poznámka 41 4" xfId="7264"/>
    <cellStyle name="Poznámka 41 4 2" xfId="14866"/>
    <cellStyle name="Poznámka 41 5" xfId="7265"/>
    <cellStyle name="Poznámka 41 5 2" xfId="14867"/>
    <cellStyle name="Poznámka 41 6" xfId="16541"/>
    <cellStyle name="Poznámka 41 7" xfId="9006"/>
    <cellStyle name="Poznámka 42" xfId="7266"/>
    <cellStyle name="Poznámka 42 2" xfId="7267"/>
    <cellStyle name="Poznámka 42 2 2" xfId="14868"/>
    <cellStyle name="Poznámka 42 3" xfId="7268"/>
    <cellStyle name="Poznámka 42 3 2" xfId="14869"/>
    <cellStyle name="Poznámka 42 4" xfId="7269"/>
    <cellStyle name="Poznámka 42 4 2" xfId="14870"/>
    <cellStyle name="Poznámka 42 5" xfId="7270"/>
    <cellStyle name="Poznámka 42 5 2" xfId="14871"/>
    <cellStyle name="Poznámka 42 6" xfId="16542"/>
    <cellStyle name="Poznámka 42 7" xfId="9007"/>
    <cellStyle name="Poznámka 43" xfId="7271"/>
    <cellStyle name="Poznámka 43 2" xfId="7272"/>
    <cellStyle name="Poznámka 43 2 2" xfId="14872"/>
    <cellStyle name="Poznámka 43 3" xfId="7273"/>
    <cellStyle name="Poznámka 43 3 2" xfId="14873"/>
    <cellStyle name="Poznámka 43 4" xfId="7274"/>
    <cellStyle name="Poznámka 43 4 2" xfId="14874"/>
    <cellStyle name="Poznámka 43 5" xfId="7275"/>
    <cellStyle name="Poznámka 43 5 2" xfId="14875"/>
    <cellStyle name="Poznámka 43 6" xfId="16543"/>
    <cellStyle name="Poznámka 43 7" xfId="9008"/>
    <cellStyle name="Poznámka 44" xfId="7276"/>
    <cellStyle name="Poznámka 44 2" xfId="7277"/>
    <cellStyle name="Poznámka 44 2 2" xfId="14876"/>
    <cellStyle name="Poznámka 44 3" xfId="7278"/>
    <cellStyle name="Poznámka 44 3 2" xfId="14877"/>
    <cellStyle name="Poznámka 44 4" xfId="7279"/>
    <cellStyle name="Poznámka 44 4 2" xfId="14878"/>
    <cellStyle name="Poznámka 44 5" xfId="7280"/>
    <cellStyle name="Poznámka 44 5 2" xfId="14879"/>
    <cellStyle name="Poznámka 44 6" xfId="16544"/>
    <cellStyle name="Poznámka 44 7" xfId="9009"/>
    <cellStyle name="Poznámka 45" xfId="7281"/>
    <cellStyle name="Poznámka 45 2" xfId="7282"/>
    <cellStyle name="Poznámka 45 2 2" xfId="14880"/>
    <cellStyle name="Poznámka 45 3" xfId="7283"/>
    <cellStyle name="Poznámka 45 3 2" xfId="14881"/>
    <cellStyle name="Poznámka 45 4" xfId="7284"/>
    <cellStyle name="Poznámka 45 4 2" xfId="14882"/>
    <cellStyle name="Poznámka 45 5" xfId="7285"/>
    <cellStyle name="Poznámka 45 5 2" xfId="14883"/>
    <cellStyle name="Poznámka 45 6" xfId="16545"/>
    <cellStyle name="Poznámka 45 7" xfId="9010"/>
    <cellStyle name="Poznámka 46" xfId="7286"/>
    <cellStyle name="Poznámka 46 2" xfId="7287"/>
    <cellStyle name="Poznámka 46 2 2" xfId="14884"/>
    <cellStyle name="Poznámka 46 3" xfId="7288"/>
    <cellStyle name="Poznámka 46 3 2" xfId="14885"/>
    <cellStyle name="Poznámka 46 4" xfId="7289"/>
    <cellStyle name="Poznámka 46 4 2" xfId="14886"/>
    <cellStyle name="Poznámka 46 5" xfId="7290"/>
    <cellStyle name="Poznámka 46 5 2" xfId="14887"/>
    <cellStyle name="Poznámka 46 6" xfId="16546"/>
    <cellStyle name="Poznámka 46 7" xfId="9011"/>
    <cellStyle name="Poznámka 47" xfId="7291"/>
    <cellStyle name="Poznámka 47 2" xfId="7292"/>
    <cellStyle name="Poznámka 47 2 2" xfId="14888"/>
    <cellStyle name="Poznámka 47 3" xfId="7293"/>
    <cellStyle name="Poznámka 47 3 2" xfId="14889"/>
    <cellStyle name="Poznámka 47 4" xfId="7294"/>
    <cellStyle name="Poznámka 47 4 2" xfId="14890"/>
    <cellStyle name="Poznámka 47 5" xfId="7295"/>
    <cellStyle name="Poznámka 47 5 2" xfId="14891"/>
    <cellStyle name="Poznámka 47 6" xfId="16547"/>
    <cellStyle name="Poznámka 47 7" xfId="9012"/>
    <cellStyle name="Poznámka 48" xfId="7296"/>
    <cellStyle name="Poznámka 48 2" xfId="7297"/>
    <cellStyle name="Poznámka 48 2 2" xfId="14892"/>
    <cellStyle name="Poznámka 48 3" xfId="7298"/>
    <cellStyle name="Poznámka 48 3 2" xfId="14893"/>
    <cellStyle name="Poznámka 48 4" xfId="7299"/>
    <cellStyle name="Poznámka 48 4 2" xfId="14894"/>
    <cellStyle name="Poznámka 48 5" xfId="7300"/>
    <cellStyle name="Poznámka 48 5 2" xfId="14895"/>
    <cellStyle name="Poznámka 48 6" xfId="16548"/>
    <cellStyle name="Poznámka 48 7" xfId="9013"/>
    <cellStyle name="Poznámka 49" xfId="7301"/>
    <cellStyle name="Poznámka 49 2" xfId="7302"/>
    <cellStyle name="Poznámka 49 2 2" xfId="14896"/>
    <cellStyle name="Poznámka 49 3" xfId="7303"/>
    <cellStyle name="Poznámka 49 3 2" xfId="14897"/>
    <cellStyle name="Poznámka 49 4" xfId="7304"/>
    <cellStyle name="Poznámka 49 4 2" xfId="14898"/>
    <cellStyle name="Poznámka 49 5" xfId="7305"/>
    <cellStyle name="Poznámka 49 5 2" xfId="14899"/>
    <cellStyle name="Poznámka 49 6" xfId="16549"/>
    <cellStyle name="Poznámka 49 7" xfId="9014"/>
    <cellStyle name="Poznámka 5" xfId="7306"/>
    <cellStyle name="Poznámka 50" xfId="7307"/>
    <cellStyle name="Poznámka 50 2" xfId="7308"/>
    <cellStyle name="Poznámka 50 2 2" xfId="14900"/>
    <cellStyle name="Poznámka 50 3" xfId="7309"/>
    <cellStyle name="Poznámka 50 3 2" xfId="14901"/>
    <cellStyle name="Poznámka 50 4" xfId="7310"/>
    <cellStyle name="Poznámka 50 4 2" xfId="14902"/>
    <cellStyle name="Poznámka 50 5" xfId="7311"/>
    <cellStyle name="Poznámka 50 5 2" xfId="14903"/>
    <cellStyle name="Poznámka 50 6" xfId="16550"/>
    <cellStyle name="Poznámka 50 7" xfId="9015"/>
    <cellStyle name="Poznámka 51" xfId="7312"/>
    <cellStyle name="Poznámka 51 2" xfId="7313"/>
    <cellStyle name="Poznámka 51 2 2" xfId="14904"/>
    <cellStyle name="Poznámka 51 3" xfId="7314"/>
    <cellStyle name="Poznámka 51 3 2" xfId="14905"/>
    <cellStyle name="Poznámka 51 4" xfId="7315"/>
    <cellStyle name="Poznámka 51 4 2" xfId="14906"/>
    <cellStyle name="Poznámka 51 5" xfId="7316"/>
    <cellStyle name="Poznámka 51 5 2" xfId="14907"/>
    <cellStyle name="Poznámka 51 6" xfId="16551"/>
    <cellStyle name="Poznámka 51 7" xfId="9016"/>
    <cellStyle name="Poznámka 52" xfId="7317"/>
    <cellStyle name="Poznámka 52 2" xfId="7318"/>
    <cellStyle name="Poznámka 52 2 2" xfId="14908"/>
    <cellStyle name="Poznámka 52 3" xfId="7319"/>
    <cellStyle name="Poznámka 52 3 2" xfId="14909"/>
    <cellStyle name="Poznámka 52 4" xfId="7320"/>
    <cellStyle name="Poznámka 52 4 2" xfId="14910"/>
    <cellStyle name="Poznámka 52 5" xfId="7321"/>
    <cellStyle name="Poznámka 52 5 2" xfId="14911"/>
    <cellStyle name="Poznámka 52 6" xfId="16552"/>
    <cellStyle name="Poznámka 52 7" xfId="9017"/>
    <cellStyle name="Poznámka 53" xfId="7322"/>
    <cellStyle name="Poznámka 53 2" xfId="7323"/>
    <cellStyle name="Poznámka 53 2 2" xfId="14912"/>
    <cellStyle name="Poznámka 53 3" xfId="7324"/>
    <cellStyle name="Poznámka 53 3 2" xfId="14913"/>
    <cellStyle name="Poznámka 53 4" xfId="7325"/>
    <cellStyle name="Poznámka 53 4 2" xfId="14914"/>
    <cellStyle name="Poznámka 53 5" xfId="7326"/>
    <cellStyle name="Poznámka 53 5 2" xfId="14915"/>
    <cellStyle name="Poznámka 53 6" xfId="16553"/>
    <cellStyle name="Poznámka 53 7" xfId="9018"/>
    <cellStyle name="Poznámka 54" xfId="7327"/>
    <cellStyle name="Poznámka 54 2" xfId="7328"/>
    <cellStyle name="Poznámka 54 2 2" xfId="14916"/>
    <cellStyle name="Poznámka 54 3" xfId="7329"/>
    <cellStyle name="Poznámka 54 3 2" xfId="14917"/>
    <cellStyle name="Poznámka 54 4" xfId="7330"/>
    <cellStyle name="Poznámka 54 4 2" xfId="14918"/>
    <cellStyle name="Poznámka 54 5" xfId="7331"/>
    <cellStyle name="Poznámka 54 5 2" xfId="14919"/>
    <cellStyle name="Poznámka 54 6" xfId="16554"/>
    <cellStyle name="Poznámka 54 7" xfId="9019"/>
    <cellStyle name="Poznámka 55" xfId="7332"/>
    <cellStyle name="Poznámka 55 2" xfId="7333"/>
    <cellStyle name="Poznámka 55 2 2" xfId="14920"/>
    <cellStyle name="Poznámka 55 3" xfId="7334"/>
    <cellStyle name="Poznámka 55 3 2" xfId="14921"/>
    <cellStyle name="Poznámka 55 4" xfId="7335"/>
    <cellStyle name="Poznámka 55 4 2" xfId="14922"/>
    <cellStyle name="Poznámka 55 5" xfId="7336"/>
    <cellStyle name="Poznámka 55 5 2" xfId="14923"/>
    <cellStyle name="Poznámka 55 6" xfId="16555"/>
    <cellStyle name="Poznámka 55 7" xfId="9020"/>
    <cellStyle name="Poznámka 56" xfId="7337"/>
    <cellStyle name="Poznámka 56 2" xfId="7338"/>
    <cellStyle name="Poznámka 56 2 2" xfId="14924"/>
    <cellStyle name="Poznámka 56 3" xfId="7339"/>
    <cellStyle name="Poznámka 56 3 2" xfId="14925"/>
    <cellStyle name="Poznámka 56 4" xfId="7340"/>
    <cellStyle name="Poznámka 56 4 2" xfId="14926"/>
    <cellStyle name="Poznámka 56 5" xfId="7341"/>
    <cellStyle name="Poznámka 56 5 2" xfId="14927"/>
    <cellStyle name="Poznámka 56 6" xfId="16556"/>
    <cellStyle name="Poznámka 56 7" xfId="9021"/>
    <cellStyle name="Poznámka 57" xfId="7342"/>
    <cellStyle name="Poznámka 57 2" xfId="7343"/>
    <cellStyle name="Poznámka 57 2 2" xfId="14928"/>
    <cellStyle name="Poznámka 57 3" xfId="7344"/>
    <cellStyle name="Poznámka 57 3 2" xfId="14929"/>
    <cellStyle name="Poznámka 57 4" xfId="7345"/>
    <cellStyle name="Poznámka 57 4 2" xfId="14930"/>
    <cellStyle name="Poznámka 57 5" xfId="7346"/>
    <cellStyle name="Poznámka 57 5 2" xfId="14931"/>
    <cellStyle name="Poznámka 57 6" xfId="16557"/>
    <cellStyle name="Poznámka 57 7" xfId="9022"/>
    <cellStyle name="Poznámka 58" xfId="7347"/>
    <cellStyle name="Poznámka 58 2" xfId="7348"/>
    <cellStyle name="Poznámka 58 2 2" xfId="14932"/>
    <cellStyle name="Poznámka 58 3" xfId="7349"/>
    <cellStyle name="Poznámka 58 3 2" xfId="14933"/>
    <cellStyle name="Poznámka 58 4" xfId="7350"/>
    <cellStyle name="Poznámka 58 4 2" xfId="14934"/>
    <cellStyle name="Poznámka 58 5" xfId="7351"/>
    <cellStyle name="Poznámka 58 5 2" xfId="14935"/>
    <cellStyle name="Poznámka 58 6" xfId="16558"/>
    <cellStyle name="Poznámka 58 7" xfId="9023"/>
    <cellStyle name="Poznámka 59" xfId="7352"/>
    <cellStyle name="Poznámka 59 2" xfId="7353"/>
    <cellStyle name="Poznámka 59 2 2" xfId="14936"/>
    <cellStyle name="Poznámka 59 3" xfId="7354"/>
    <cellStyle name="Poznámka 59 3 2" xfId="14937"/>
    <cellStyle name="Poznámka 59 4" xfId="7355"/>
    <cellStyle name="Poznámka 59 4 2" xfId="14938"/>
    <cellStyle name="Poznámka 59 5" xfId="7356"/>
    <cellStyle name="Poznámka 59 5 2" xfId="14939"/>
    <cellStyle name="Poznámka 59 6" xfId="16559"/>
    <cellStyle name="Poznámka 59 7" xfId="9024"/>
    <cellStyle name="Poznámka 6" xfId="7357"/>
    <cellStyle name="Poznámka 60" xfId="7358"/>
    <cellStyle name="Poznámka 60 2" xfId="7359"/>
    <cellStyle name="Poznámka 60 2 2" xfId="14940"/>
    <cellStyle name="Poznámka 60 3" xfId="7360"/>
    <cellStyle name="Poznámka 60 3 2" xfId="14941"/>
    <cellStyle name="Poznámka 60 4" xfId="7361"/>
    <cellStyle name="Poznámka 60 4 2" xfId="14942"/>
    <cellStyle name="Poznámka 60 5" xfId="7362"/>
    <cellStyle name="Poznámka 60 5 2" xfId="14943"/>
    <cellStyle name="Poznámka 60 6" xfId="16560"/>
    <cellStyle name="Poznámka 60 7" xfId="9025"/>
    <cellStyle name="Poznámka 61" xfId="7363"/>
    <cellStyle name="Poznámka 61 2" xfId="7364"/>
    <cellStyle name="Poznámka 61 2 2" xfId="14944"/>
    <cellStyle name="Poznámka 61 3" xfId="7365"/>
    <cellStyle name="Poznámka 61 3 2" xfId="14945"/>
    <cellStyle name="Poznámka 61 4" xfId="7366"/>
    <cellStyle name="Poznámka 61 4 2" xfId="14946"/>
    <cellStyle name="Poznámka 61 5" xfId="7367"/>
    <cellStyle name="Poznámka 61 5 2" xfId="14947"/>
    <cellStyle name="Poznámka 61 6" xfId="16561"/>
    <cellStyle name="Poznámka 61 7" xfId="9026"/>
    <cellStyle name="Poznámka 62" xfId="7368"/>
    <cellStyle name="Poznámka 62 2" xfId="7369"/>
    <cellStyle name="Poznámka 62 2 2" xfId="14948"/>
    <cellStyle name="Poznámka 62 3" xfId="7370"/>
    <cellStyle name="Poznámka 62 3 2" xfId="14949"/>
    <cellStyle name="Poznámka 62 4" xfId="7371"/>
    <cellStyle name="Poznámka 62 4 2" xfId="14950"/>
    <cellStyle name="Poznámka 62 5" xfId="7372"/>
    <cellStyle name="Poznámka 62 5 2" xfId="14951"/>
    <cellStyle name="Poznámka 62 6" xfId="16562"/>
    <cellStyle name="Poznámka 62 7" xfId="9027"/>
    <cellStyle name="Poznámka 63" xfId="7373"/>
    <cellStyle name="Poznámka 63 2" xfId="7374"/>
    <cellStyle name="Poznámka 63 2 2" xfId="14952"/>
    <cellStyle name="Poznámka 63 3" xfId="7375"/>
    <cellStyle name="Poznámka 63 3 2" xfId="14953"/>
    <cellStyle name="Poznámka 63 4" xfId="7376"/>
    <cellStyle name="Poznámka 63 4 2" xfId="14954"/>
    <cellStyle name="Poznámka 63 5" xfId="7377"/>
    <cellStyle name="Poznámka 63 5 2" xfId="14955"/>
    <cellStyle name="Poznámka 63 6" xfId="16563"/>
    <cellStyle name="Poznámka 63 7" xfId="9028"/>
    <cellStyle name="Poznámka 64" xfId="7378"/>
    <cellStyle name="Poznámka 64 2" xfId="7379"/>
    <cellStyle name="Poznámka 64 2 2" xfId="14956"/>
    <cellStyle name="Poznámka 64 3" xfId="7380"/>
    <cellStyle name="Poznámka 64 3 2" xfId="14957"/>
    <cellStyle name="Poznámka 64 4" xfId="7381"/>
    <cellStyle name="Poznámka 64 4 2" xfId="14958"/>
    <cellStyle name="Poznámka 64 5" xfId="7382"/>
    <cellStyle name="Poznámka 64 5 2" xfId="14959"/>
    <cellStyle name="Poznámka 64 6" xfId="16564"/>
    <cellStyle name="Poznámka 64 7" xfId="9029"/>
    <cellStyle name="Poznámka 65" xfId="7383"/>
    <cellStyle name="Poznámka 65 2" xfId="7384"/>
    <cellStyle name="Poznámka 65 2 2" xfId="14960"/>
    <cellStyle name="Poznámka 65 3" xfId="7385"/>
    <cellStyle name="Poznámka 65 3 2" xfId="14961"/>
    <cellStyle name="Poznámka 65 4" xfId="7386"/>
    <cellStyle name="Poznámka 65 4 2" xfId="14962"/>
    <cellStyle name="Poznámka 65 5" xfId="7387"/>
    <cellStyle name="Poznámka 65 5 2" xfId="14963"/>
    <cellStyle name="Poznámka 65 6" xfId="16565"/>
    <cellStyle name="Poznámka 65 7" xfId="9030"/>
    <cellStyle name="Poznámka 66" xfId="7388"/>
    <cellStyle name="Poznámka 66 2" xfId="7389"/>
    <cellStyle name="Poznámka 66 2 2" xfId="14964"/>
    <cellStyle name="Poznámka 66 3" xfId="7390"/>
    <cellStyle name="Poznámka 66 3 2" xfId="14965"/>
    <cellStyle name="Poznámka 66 4" xfId="7391"/>
    <cellStyle name="Poznámka 66 4 2" xfId="14966"/>
    <cellStyle name="Poznámka 66 5" xfId="7392"/>
    <cellStyle name="Poznámka 66 5 2" xfId="14967"/>
    <cellStyle name="Poznámka 66 6" xfId="16566"/>
    <cellStyle name="Poznámka 66 7" xfId="9031"/>
    <cellStyle name="Poznámka 67" xfId="7393"/>
    <cellStyle name="Poznámka 67 2" xfId="7394"/>
    <cellStyle name="Poznámka 67 2 2" xfId="14968"/>
    <cellStyle name="Poznámka 67 3" xfId="7395"/>
    <cellStyle name="Poznámka 67 3 2" xfId="14969"/>
    <cellStyle name="Poznámka 67 4" xfId="7396"/>
    <cellStyle name="Poznámka 67 4 2" xfId="14970"/>
    <cellStyle name="Poznámka 67 5" xfId="7397"/>
    <cellStyle name="Poznámka 67 5 2" xfId="14971"/>
    <cellStyle name="Poznámka 67 6" xfId="16567"/>
    <cellStyle name="Poznámka 67 7" xfId="9032"/>
    <cellStyle name="Poznámka 68" xfId="7398"/>
    <cellStyle name="Poznámka 68 2" xfId="7399"/>
    <cellStyle name="Poznámka 68 2 2" xfId="14972"/>
    <cellStyle name="Poznámka 68 3" xfId="7400"/>
    <cellStyle name="Poznámka 68 3 2" xfId="14973"/>
    <cellStyle name="Poznámka 68 4" xfId="7401"/>
    <cellStyle name="Poznámka 68 4 2" xfId="14974"/>
    <cellStyle name="Poznámka 68 5" xfId="7402"/>
    <cellStyle name="Poznámka 68 5 2" xfId="14975"/>
    <cellStyle name="Poznámka 68 6" xfId="16568"/>
    <cellStyle name="Poznámka 68 7" xfId="9033"/>
    <cellStyle name="Poznámka 69" xfId="7403"/>
    <cellStyle name="Poznámka 69 2" xfId="7404"/>
    <cellStyle name="Poznámka 69 2 2" xfId="14976"/>
    <cellStyle name="Poznámka 69 3" xfId="7405"/>
    <cellStyle name="Poznámka 69 3 2" xfId="14977"/>
    <cellStyle name="Poznámka 69 4" xfId="7406"/>
    <cellStyle name="Poznámka 69 4 2" xfId="14978"/>
    <cellStyle name="Poznámka 69 5" xfId="7407"/>
    <cellStyle name="Poznámka 69 5 2" xfId="14979"/>
    <cellStyle name="Poznámka 69 6" xfId="16569"/>
    <cellStyle name="Poznámka 69 7" xfId="9034"/>
    <cellStyle name="Poznámka 7" xfId="7408"/>
    <cellStyle name="Poznámka 70" xfId="7409"/>
    <cellStyle name="Poznámka 70 2" xfId="7410"/>
    <cellStyle name="Poznámka 70 2 2" xfId="14980"/>
    <cellStyle name="Poznámka 70 3" xfId="7411"/>
    <cellStyle name="Poznámka 70 3 2" xfId="14981"/>
    <cellStyle name="Poznámka 70 4" xfId="7412"/>
    <cellStyle name="Poznámka 70 4 2" xfId="14982"/>
    <cellStyle name="Poznámka 70 5" xfId="7413"/>
    <cellStyle name="Poznámka 70 5 2" xfId="14983"/>
    <cellStyle name="Poznámka 70 6" xfId="16570"/>
    <cellStyle name="Poznámka 70 7" xfId="9035"/>
    <cellStyle name="Poznámka 71" xfId="7414"/>
    <cellStyle name="Poznámka 71 2" xfId="7415"/>
    <cellStyle name="Poznámka 71 2 2" xfId="14984"/>
    <cellStyle name="Poznámka 71 3" xfId="7416"/>
    <cellStyle name="Poznámka 71 3 2" xfId="14985"/>
    <cellStyle name="Poznámka 71 4" xfId="7417"/>
    <cellStyle name="Poznámka 71 4 2" xfId="14986"/>
    <cellStyle name="Poznámka 71 5" xfId="7418"/>
    <cellStyle name="Poznámka 71 5 2" xfId="14987"/>
    <cellStyle name="Poznámka 71 6" xfId="16571"/>
    <cellStyle name="Poznámka 71 7" xfId="9036"/>
    <cellStyle name="Poznámka 72" xfId="7419"/>
    <cellStyle name="Poznámka 72 2" xfId="7420"/>
    <cellStyle name="Poznámka 72 2 2" xfId="14988"/>
    <cellStyle name="Poznámka 72 3" xfId="7421"/>
    <cellStyle name="Poznámka 72 3 2" xfId="14989"/>
    <cellStyle name="Poznámka 72 4" xfId="7422"/>
    <cellStyle name="Poznámka 72 4 2" xfId="14990"/>
    <cellStyle name="Poznámka 72 5" xfId="7423"/>
    <cellStyle name="Poznámka 72 5 2" xfId="14991"/>
    <cellStyle name="Poznámka 72 6" xfId="16572"/>
    <cellStyle name="Poznámka 72 7" xfId="9037"/>
    <cellStyle name="Poznámka 73" xfId="7424"/>
    <cellStyle name="Poznámka 73 2" xfId="7425"/>
    <cellStyle name="Poznámka 73 2 2" xfId="14992"/>
    <cellStyle name="Poznámka 73 3" xfId="7426"/>
    <cellStyle name="Poznámka 73 3 2" xfId="14993"/>
    <cellStyle name="Poznámka 73 4" xfId="7427"/>
    <cellStyle name="Poznámka 73 4 2" xfId="14994"/>
    <cellStyle name="Poznámka 73 5" xfId="7428"/>
    <cellStyle name="Poznámka 73 5 2" xfId="14995"/>
    <cellStyle name="Poznámka 73 6" xfId="16573"/>
    <cellStyle name="Poznámka 73 7" xfId="9038"/>
    <cellStyle name="Poznámka 74" xfId="7429"/>
    <cellStyle name="Poznámka 74 2" xfId="7430"/>
    <cellStyle name="Poznámka 74 2 2" xfId="14996"/>
    <cellStyle name="Poznámka 74 3" xfId="7431"/>
    <cellStyle name="Poznámka 74 3 2" xfId="14997"/>
    <cellStyle name="Poznámka 74 4" xfId="7432"/>
    <cellStyle name="Poznámka 74 4 2" xfId="14998"/>
    <cellStyle name="Poznámka 74 5" xfId="7433"/>
    <cellStyle name="Poznámka 74 5 2" xfId="14999"/>
    <cellStyle name="Poznámka 74 6" xfId="16574"/>
    <cellStyle name="Poznámka 74 7" xfId="9039"/>
    <cellStyle name="Poznámka 75" xfId="7434"/>
    <cellStyle name="Poznámka 75 2" xfId="7435"/>
    <cellStyle name="Poznámka 75 2 2" xfId="15000"/>
    <cellStyle name="Poznámka 75 3" xfId="7436"/>
    <cellStyle name="Poznámka 75 3 2" xfId="15001"/>
    <cellStyle name="Poznámka 75 4" xfId="7437"/>
    <cellStyle name="Poznámka 75 4 2" xfId="15002"/>
    <cellStyle name="Poznámka 75 5" xfId="7438"/>
    <cellStyle name="Poznámka 75 5 2" xfId="15003"/>
    <cellStyle name="Poznámka 75 6" xfId="16575"/>
    <cellStyle name="Poznámka 75 7" xfId="9040"/>
    <cellStyle name="Poznámka 76" xfId="7439"/>
    <cellStyle name="Poznámka 76 2" xfId="7440"/>
    <cellStyle name="Poznámka 76 2 2" xfId="15004"/>
    <cellStyle name="Poznámka 76 3" xfId="7441"/>
    <cellStyle name="Poznámka 76 3 2" xfId="15005"/>
    <cellStyle name="Poznámka 76 4" xfId="7442"/>
    <cellStyle name="Poznámka 76 4 2" xfId="15006"/>
    <cellStyle name="Poznámka 76 5" xfId="7443"/>
    <cellStyle name="Poznámka 76 5 2" xfId="15007"/>
    <cellStyle name="Poznámka 76 6" xfId="16576"/>
    <cellStyle name="Poznámka 76 7" xfId="9041"/>
    <cellStyle name="Poznámka 77" xfId="7444"/>
    <cellStyle name="Poznámka 77 2" xfId="7445"/>
    <cellStyle name="Poznámka 77 2 2" xfId="15008"/>
    <cellStyle name="Poznámka 77 3" xfId="7446"/>
    <cellStyle name="Poznámka 77 3 2" xfId="15009"/>
    <cellStyle name="Poznámka 77 4" xfId="7447"/>
    <cellStyle name="Poznámka 77 4 2" xfId="15010"/>
    <cellStyle name="Poznámka 77 5" xfId="7448"/>
    <cellStyle name="Poznámka 77 5 2" xfId="15011"/>
    <cellStyle name="Poznámka 77 6" xfId="16577"/>
    <cellStyle name="Poznámka 77 7" xfId="9042"/>
    <cellStyle name="Poznámka 78" xfId="7449"/>
    <cellStyle name="Poznámka 78 2" xfId="7450"/>
    <cellStyle name="Poznámka 78 2 2" xfId="15012"/>
    <cellStyle name="Poznámka 78 3" xfId="7451"/>
    <cellStyle name="Poznámka 78 3 2" xfId="15013"/>
    <cellStyle name="Poznámka 78 4" xfId="7452"/>
    <cellStyle name="Poznámka 78 4 2" xfId="15014"/>
    <cellStyle name="Poznámka 78 5" xfId="7453"/>
    <cellStyle name="Poznámka 78 5 2" xfId="15015"/>
    <cellStyle name="Poznámka 78 6" xfId="16578"/>
    <cellStyle name="Poznámka 78 7" xfId="9043"/>
    <cellStyle name="Poznámka 79" xfId="7454"/>
    <cellStyle name="Poznámka 79 2" xfId="7455"/>
    <cellStyle name="Poznámka 79 2 2" xfId="15016"/>
    <cellStyle name="Poznámka 79 3" xfId="7456"/>
    <cellStyle name="Poznámka 79 3 2" xfId="15017"/>
    <cellStyle name="Poznámka 79 4" xfId="7457"/>
    <cellStyle name="Poznámka 79 4 2" xfId="15018"/>
    <cellStyle name="Poznámka 79 5" xfId="7458"/>
    <cellStyle name="Poznámka 79 5 2" xfId="15019"/>
    <cellStyle name="Poznámka 79 6" xfId="16579"/>
    <cellStyle name="Poznámka 79 7" xfId="9044"/>
    <cellStyle name="Poznámka 8" xfId="7459"/>
    <cellStyle name="Poznámka 80" xfId="7460"/>
    <cellStyle name="Poznámka 80 2" xfId="7461"/>
    <cellStyle name="Poznámka 80 2 2" xfId="15020"/>
    <cellStyle name="Poznámka 80 3" xfId="7462"/>
    <cellStyle name="Poznámka 80 3 2" xfId="15021"/>
    <cellStyle name="Poznámka 80 4" xfId="7463"/>
    <cellStyle name="Poznámka 80 4 2" xfId="15022"/>
    <cellStyle name="Poznámka 80 5" xfId="7464"/>
    <cellStyle name="Poznámka 80 5 2" xfId="15023"/>
    <cellStyle name="Poznámka 80 6" xfId="16580"/>
    <cellStyle name="Poznámka 80 7" xfId="9045"/>
    <cellStyle name="Poznámka 81" xfId="7465"/>
    <cellStyle name="Poznámka 81 2" xfId="7466"/>
    <cellStyle name="Poznámka 81 2 2" xfId="15024"/>
    <cellStyle name="Poznámka 81 3" xfId="7467"/>
    <cellStyle name="Poznámka 81 3 2" xfId="15025"/>
    <cellStyle name="Poznámka 81 4" xfId="7468"/>
    <cellStyle name="Poznámka 81 4 2" xfId="15026"/>
    <cellStyle name="Poznámka 81 5" xfId="7469"/>
    <cellStyle name="Poznámka 81 5 2" xfId="15027"/>
    <cellStyle name="Poznámka 81 6" xfId="16581"/>
    <cellStyle name="Poznámka 81 7" xfId="9046"/>
    <cellStyle name="Poznámka 82" xfId="7470"/>
    <cellStyle name="Poznámka 82 2" xfId="7471"/>
    <cellStyle name="Poznámka 82 2 2" xfId="15028"/>
    <cellStyle name="Poznámka 82 3" xfId="7472"/>
    <cellStyle name="Poznámka 82 3 2" xfId="15029"/>
    <cellStyle name="Poznámka 82 4" xfId="7473"/>
    <cellStyle name="Poznámka 82 4 2" xfId="15030"/>
    <cellStyle name="Poznámka 82 5" xfId="7474"/>
    <cellStyle name="Poznámka 82 5 2" xfId="15031"/>
    <cellStyle name="Poznámka 82 6" xfId="16582"/>
    <cellStyle name="Poznámka 82 7" xfId="9047"/>
    <cellStyle name="Poznámka 83" xfId="7475"/>
    <cellStyle name="Poznámka 83 2" xfId="7476"/>
    <cellStyle name="Poznámka 83 2 2" xfId="15032"/>
    <cellStyle name="Poznámka 83 3" xfId="7477"/>
    <cellStyle name="Poznámka 83 3 2" xfId="15033"/>
    <cellStyle name="Poznámka 83 4" xfId="7478"/>
    <cellStyle name="Poznámka 83 4 2" xfId="15034"/>
    <cellStyle name="Poznámka 83 5" xfId="7479"/>
    <cellStyle name="Poznámka 83 5 2" xfId="15035"/>
    <cellStyle name="Poznámka 83 6" xfId="16583"/>
    <cellStyle name="Poznámka 83 7" xfId="9048"/>
    <cellStyle name="Poznámka 84" xfId="7480"/>
    <cellStyle name="Poznámka 84 2" xfId="7481"/>
    <cellStyle name="Poznámka 84 2 2" xfId="15036"/>
    <cellStyle name="Poznámka 84 3" xfId="7482"/>
    <cellStyle name="Poznámka 84 3 2" xfId="15037"/>
    <cellStyle name="Poznámka 84 4" xfId="7483"/>
    <cellStyle name="Poznámka 84 4 2" xfId="15038"/>
    <cellStyle name="Poznámka 84 5" xfId="7484"/>
    <cellStyle name="Poznámka 84 5 2" xfId="15039"/>
    <cellStyle name="Poznámka 84 6" xfId="16584"/>
    <cellStyle name="Poznámka 84 7" xfId="9049"/>
    <cellStyle name="Poznámka 85" xfId="7485"/>
    <cellStyle name="Poznámka 85 2" xfId="7486"/>
    <cellStyle name="Poznámka 85 2 2" xfId="15040"/>
    <cellStyle name="Poznámka 85 3" xfId="7487"/>
    <cellStyle name="Poznámka 85 3 2" xfId="15041"/>
    <cellStyle name="Poznámka 85 4" xfId="7488"/>
    <cellStyle name="Poznámka 85 4 2" xfId="15042"/>
    <cellStyle name="Poznámka 85 5" xfId="7489"/>
    <cellStyle name="Poznámka 85 5 2" xfId="15043"/>
    <cellStyle name="Poznámka 85 6" xfId="16585"/>
    <cellStyle name="Poznámka 85 7" xfId="9050"/>
    <cellStyle name="Poznámka 86" xfId="7490"/>
    <cellStyle name="Poznámka 86 2" xfId="7491"/>
    <cellStyle name="Poznámka 86 2 2" xfId="15044"/>
    <cellStyle name="Poznámka 86 3" xfId="7492"/>
    <cellStyle name="Poznámka 86 3 2" xfId="15045"/>
    <cellStyle name="Poznámka 86 4" xfId="7493"/>
    <cellStyle name="Poznámka 86 4 2" xfId="15046"/>
    <cellStyle name="Poznámka 86 5" xfId="7494"/>
    <cellStyle name="Poznámka 86 5 2" xfId="15047"/>
    <cellStyle name="Poznámka 86 6" xfId="16586"/>
    <cellStyle name="Poznámka 86 7" xfId="9051"/>
    <cellStyle name="Poznámka 87" xfId="7495"/>
    <cellStyle name="Poznámka 87 2" xfId="7496"/>
    <cellStyle name="Poznámka 87 2 2" xfId="15048"/>
    <cellStyle name="Poznámka 87 3" xfId="7497"/>
    <cellStyle name="Poznámka 87 3 2" xfId="15049"/>
    <cellStyle name="Poznámka 87 4" xfId="7498"/>
    <cellStyle name="Poznámka 87 4 2" xfId="15050"/>
    <cellStyle name="Poznámka 87 5" xfId="7499"/>
    <cellStyle name="Poznámka 87 5 2" xfId="15051"/>
    <cellStyle name="Poznámka 87 6" xfId="16587"/>
    <cellStyle name="Poznámka 87 7" xfId="9052"/>
    <cellStyle name="Poznámka 88" xfId="7500"/>
    <cellStyle name="Poznámka 88 2" xfId="7501"/>
    <cellStyle name="Poznámka 88 2 2" xfId="15052"/>
    <cellStyle name="Poznámka 88 3" xfId="7502"/>
    <cellStyle name="Poznámka 88 3 2" xfId="15053"/>
    <cellStyle name="Poznámka 88 4" xfId="7503"/>
    <cellStyle name="Poznámka 88 4 2" xfId="15054"/>
    <cellStyle name="Poznámka 88 5" xfId="7504"/>
    <cellStyle name="Poznámka 88 5 2" xfId="15055"/>
    <cellStyle name="Poznámka 88 6" xfId="16588"/>
    <cellStyle name="Poznámka 88 7" xfId="9053"/>
    <cellStyle name="Poznámka 89" xfId="7505"/>
    <cellStyle name="Poznámka 89 2" xfId="7506"/>
    <cellStyle name="Poznámka 89 2 2" xfId="15056"/>
    <cellStyle name="Poznámka 89 3" xfId="7507"/>
    <cellStyle name="Poznámka 89 3 2" xfId="15057"/>
    <cellStyle name="Poznámka 89 4" xfId="7508"/>
    <cellStyle name="Poznámka 89 4 2" xfId="15058"/>
    <cellStyle name="Poznámka 89 5" xfId="7509"/>
    <cellStyle name="Poznámka 89 5 2" xfId="15059"/>
    <cellStyle name="Poznámka 89 6" xfId="16589"/>
    <cellStyle name="Poznámka 89 7" xfId="9054"/>
    <cellStyle name="Poznámka 9" xfId="7510"/>
    <cellStyle name="Poznámka 9 2" xfId="7511"/>
    <cellStyle name="Poznámka 9 2 2" xfId="15060"/>
    <cellStyle name="Poznámka 9 3" xfId="7512"/>
    <cellStyle name="Poznámka 9 3 2" xfId="15061"/>
    <cellStyle name="Poznámka 9 4" xfId="7513"/>
    <cellStyle name="Poznámka 9 4 2" xfId="15062"/>
    <cellStyle name="Poznámka 9 5" xfId="7514"/>
    <cellStyle name="Poznámka 9 5 2" xfId="15063"/>
    <cellStyle name="Poznámka 9 6" xfId="16590"/>
    <cellStyle name="Poznámka 9 7" xfId="9055"/>
    <cellStyle name="Poznámka 90" xfId="7515"/>
    <cellStyle name="Poznámka 90 2" xfId="7516"/>
    <cellStyle name="Poznámka 90 2 2" xfId="15064"/>
    <cellStyle name="Poznámka 90 3" xfId="7517"/>
    <cellStyle name="Poznámka 90 3 2" xfId="15065"/>
    <cellStyle name="Poznámka 90 4" xfId="7518"/>
    <cellStyle name="Poznámka 90 4 2" xfId="15066"/>
    <cellStyle name="Poznámka 90 5" xfId="7519"/>
    <cellStyle name="Poznámka 90 5 2" xfId="15067"/>
    <cellStyle name="Poznámka 90 6" xfId="16591"/>
    <cellStyle name="Poznámka 90 7" xfId="9056"/>
    <cellStyle name="Poznámka 91" xfId="7520"/>
    <cellStyle name="Poznámka 91 2" xfId="7521"/>
    <cellStyle name="Poznámka 91 2 2" xfId="15068"/>
    <cellStyle name="Poznámka 91 3" xfId="7522"/>
    <cellStyle name="Poznámka 91 3 2" xfId="15069"/>
    <cellStyle name="Poznámka 91 4" xfId="7523"/>
    <cellStyle name="Poznámka 91 4 2" xfId="15070"/>
    <cellStyle name="Poznámka 91 5" xfId="7524"/>
    <cellStyle name="Poznámka 91 5 2" xfId="15071"/>
    <cellStyle name="Poznámka 91 6" xfId="16592"/>
    <cellStyle name="Poznámka 91 7" xfId="9057"/>
    <cellStyle name="Poznámka 92" xfId="7525"/>
    <cellStyle name="Poznámka 92 2" xfId="7526"/>
    <cellStyle name="Poznámka 92 2 2" xfId="15072"/>
    <cellStyle name="Poznámka 92 3" xfId="7527"/>
    <cellStyle name="Poznámka 92 3 2" xfId="15073"/>
    <cellStyle name="Poznámka 92 4" xfId="7528"/>
    <cellStyle name="Poznámka 92 4 2" xfId="15074"/>
    <cellStyle name="Poznámka 92 5" xfId="7529"/>
    <cellStyle name="Poznámka 92 5 2" xfId="15075"/>
    <cellStyle name="Poznámka 92 6" xfId="16593"/>
    <cellStyle name="Poznámka 92 7" xfId="9058"/>
    <cellStyle name="Poznámka 93" xfId="7530"/>
    <cellStyle name="Poznámka 93 2" xfId="7531"/>
    <cellStyle name="Poznámka 93 2 2" xfId="15076"/>
    <cellStyle name="Poznámka 93 3" xfId="7532"/>
    <cellStyle name="Poznámka 93 3 2" xfId="15077"/>
    <cellStyle name="Poznámka 93 4" xfId="7533"/>
    <cellStyle name="Poznámka 93 4 2" xfId="15078"/>
    <cellStyle name="Poznámka 93 5" xfId="7534"/>
    <cellStyle name="Poznámka 93 5 2" xfId="15079"/>
    <cellStyle name="Poznámka 93 6" xfId="16594"/>
    <cellStyle name="Poznámka 93 7" xfId="9059"/>
    <cellStyle name="Poznámka 94" xfId="7535"/>
    <cellStyle name="Poznámka 94 2" xfId="7536"/>
    <cellStyle name="Poznámka 94 2 2" xfId="15080"/>
    <cellStyle name="Poznámka 94 3" xfId="7537"/>
    <cellStyle name="Poznámka 94 3 2" xfId="15081"/>
    <cellStyle name="Poznámka 94 4" xfId="7538"/>
    <cellStyle name="Poznámka 94 4 2" xfId="15082"/>
    <cellStyle name="Poznámka 94 5" xfId="7539"/>
    <cellStyle name="Poznámka 94 5 2" xfId="15083"/>
    <cellStyle name="Poznámka 94 6" xfId="16595"/>
    <cellStyle name="Poznámka 94 7" xfId="9060"/>
    <cellStyle name="Poznámka 95" xfId="7540"/>
    <cellStyle name="Poznámka 95 2" xfId="7541"/>
    <cellStyle name="Poznámka 95 2 2" xfId="15084"/>
    <cellStyle name="Poznámka 95 3" xfId="7542"/>
    <cellStyle name="Poznámka 95 3 2" xfId="15085"/>
    <cellStyle name="Poznámka 95 4" xfId="7543"/>
    <cellStyle name="Poznámka 95 4 2" xfId="15086"/>
    <cellStyle name="Poznámka 95 5" xfId="7544"/>
    <cellStyle name="Poznámka 95 5 2" xfId="15087"/>
    <cellStyle name="Poznámka 95 6" xfId="16596"/>
    <cellStyle name="Poznámka 95 7" xfId="9061"/>
    <cellStyle name="Poznámka 96" xfId="7545"/>
    <cellStyle name="Poznámka 96 2" xfId="7546"/>
    <cellStyle name="Poznámka 96 2 2" xfId="15088"/>
    <cellStyle name="Poznámka 96 3" xfId="7547"/>
    <cellStyle name="Poznámka 96 3 2" xfId="15089"/>
    <cellStyle name="Poznámka 96 4" xfId="7548"/>
    <cellStyle name="Poznámka 96 4 2" xfId="15090"/>
    <cellStyle name="Poznámka 96 5" xfId="7549"/>
    <cellStyle name="Poznámka 96 5 2" xfId="15091"/>
    <cellStyle name="Poznámka 96 6" xfId="16597"/>
    <cellStyle name="Poznámka 96 7" xfId="9062"/>
    <cellStyle name="Poznámka 97" xfId="7550"/>
    <cellStyle name="Poznámka 97 2" xfId="7551"/>
    <cellStyle name="Poznámka 97 2 2" xfId="15092"/>
    <cellStyle name="Poznámka 97 3" xfId="7552"/>
    <cellStyle name="Poznámka 97 3 2" xfId="15093"/>
    <cellStyle name="Poznámka 97 4" xfId="7553"/>
    <cellStyle name="Poznámka 97 4 2" xfId="15094"/>
    <cellStyle name="Poznámka 97 5" xfId="7554"/>
    <cellStyle name="Poznámka 97 5 2" xfId="15095"/>
    <cellStyle name="Poznámka 97 6" xfId="16598"/>
    <cellStyle name="Poznámka 97 7" xfId="9063"/>
    <cellStyle name="Poznámka 98" xfId="7555"/>
    <cellStyle name="Poznámka 98 2" xfId="7556"/>
    <cellStyle name="Poznámka 98 2 2" xfId="15096"/>
    <cellStyle name="Poznámka 98 3" xfId="7557"/>
    <cellStyle name="Poznámka 98 3 2" xfId="15097"/>
    <cellStyle name="Poznámka 98 4" xfId="7558"/>
    <cellStyle name="Poznámka 98 4 2" xfId="15098"/>
    <cellStyle name="Poznámka 98 5" xfId="7559"/>
    <cellStyle name="Poznámka 98 5 2" xfId="15099"/>
    <cellStyle name="Poznámka 98 6" xfId="16599"/>
    <cellStyle name="Poznámka 98 7" xfId="9064"/>
    <cellStyle name="Poznámka 99" xfId="7560"/>
    <cellStyle name="Poznámka 99 2" xfId="7561"/>
    <cellStyle name="Poznámka 99 2 2" xfId="15100"/>
    <cellStyle name="Poznámka 99 3" xfId="7562"/>
    <cellStyle name="Poznámka 99 3 2" xfId="15101"/>
    <cellStyle name="Poznámka 99 4" xfId="7563"/>
    <cellStyle name="Poznámka 99 4 2" xfId="15102"/>
    <cellStyle name="Poznámka 99 5" xfId="7564"/>
    <cellStyle name="Poznámka 99 5 2" xfId="15103"/>
    <cellStyle name="Poznámka 99 6" xfId="16600"/>
    <cellStyle name="Poznámka 99 7" xfId="9065"/>
    <cellStyle name="Procenta 2" xfId="90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3!5-12\vk2000\5-12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ŘADA"/>
      <sheetName val="A99"/>
      <sheetName val="01"/>
      <sheetName val="02"/>
      <sheetName val="03"/>
      <sheetName val="05"/>
      <sheetName val="07"/>
      <sheetName val="TISK"/>
      <sheetName val="List1"/>
      <sheetName val="LIST"/>
    </sheetNames>
    <sheetDataSet>
      <sheetData sheetId="0">
        <row r="5">
          <cell r="D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1">
          <cell r="B121" t="str">
            <v>A99!$B$6:$DZ42</v>
          </cell>
        </row>
        <row r="122">
          <cell r="B122" t="str">
            <v>A99!$B$43:$DZ79</v>
          </cell>
        </row>
        <row r="123">
          <cell r="B123" t="str">
            <v>A99!$B$80:$DZ116</v>
          </cell>
        </row>
        <row r="124">
          <cell r="B124" t="str">
            <v>A99!$B$117:$DZ153</v>
          </cell>
        </row>
        <row r="125">
          <cell r="B125" t="str">
            <v>A99!$B$154:$DZ190</v>
          </cell>
        </row>
        <row r="126">
          <cell r="B126" t="str">
            <v>A99!$B$191:$DZ227</v>
          </cell>
        </row>
        <row r="127">
          <cell r="B127" t="str">
            <v>A99!$B$228:$DZ264</v>
          </cell>
        </row>
        <row r="128">
          <cell r="B128" t="str">
            <v>A99!$B$265:$DZ301</v>
          </cell>
        </row>
        <row r="129">
          <cell r="B129" t="str">
            <v>A99!$B$302:$DZ338</v>
          </cell>
        </row>
        <row r="130">
          <cell r="B130" t="str">
            <v>A99!$B$339:$DZ375</v>
          </cell>
        </row>
        <row r="131">
          <cell r="B131" t="str">
            <v>A99!$B$376:$DZ412</v>
          </cell>
        </row>
        <row r="132">
          <cell r="B132" t="str">
            <v>A99!$B$413:$DZ449</v>
          </cell>
        </row>
        <row r="133">
          <cell r="B133" t="str">
            <v>A99!$B$450:$DZ486</v>
          </cell>
        </row>
        <row r="134">
          <cell r="B134" t="str">
            <v>A99!$B$487:$DZ523</v>
          </cell>
        </row>
        <row r="135">
          <cell r="B135" t="str">
            <v>A99!$B$524:$DZ560</v>
          </cell>
        </row>
        <row r="136">
          <cell r="B136" t="str">
            <v>A99!$B$561:$DZ597</v>
          </cell>
        </row>
        <row r="137">
          <cell r="B137" t="str">
            <v>A99!$B$598:$DZ634</v>
          </cell>
        </row>
        <row r="138">
          <cell r="B138" t="str">
            <v>A99!$B$635:$DZ671</v>
          </cell>
        </row>
        <row r="139">
          <cell r="B139" t="str">
            <v>A99!$B$672:$DZ708</v>
          </cell>
        </row>
        <row r="140">
          <cell r="B140" t="str">
            <v>A99!$B$709:$DZ745</v>
          </cell>
        </row>
        <row r="141">
          <cell r="B141" t="str">
            <v>A99!$B$746:$DZ782</v>
          </cell>
        </row>
        <row r="142">
          <cell r="B142" t="str">
            <v>A99!$B$783:$DZ819</v>
          </cell>
        </row>
        <row r="143">
          <cell r="B143" t="str">
            <v>A99!$B$820:$DZ856</v>
          </cell>
        </row>
        <row r="144">
          <cell r="B144" t="str">
            <v>A99!$B$857:$DZ893</v>
          </cell>
        </row>
        <row r="145">
          <cell r="B145" t="str">
            <v>A99!$B$894:$DZ930</v>
          </cell>
        </row>
        <row r="146">
          <cell r="B146" t="str">
            <v>A99!$B$931:$DZ967</v>
          </cell>
        </row>
        <row r="147">
          <cell r="B147" t="str">
            <v>A99!$B$968:$DZ1004</v>
          </cell>
        </row>
        <row r="148">
          <cell r="B148" t="str">
            <v>A99!$B$1005:$DZ1041</v>
          </cell>
        </row>
        <row r="149">
          <cell r="B149" t="str">
            <v>A99!$B$1042:$DZ1078</v>
          </cell>
        </row>
        <row r="150">
          <cell r="B150" t="str">
            <v>A99!$B$1079:$DZ1115</v>
          </cell>
        </row>
        <row r="151">
          <cell r="B151" t="str">
            <v>A99!$B$1116:$DZ1152</v>
          </cell>
        </row>
        <row r="152">
          <cell r="B152" t="str">
            <v>A99!$B$1153:$DZ1189</v>
          </cell>
        </row>
        <row r="153">
          <cell r="B153" t="str">
            <v>A99!$B$1190:$DZ1226</v>
          </cell>
        </row>
        <row r="154">
          <cell r="B154" t="str">
            <v>A99!$B$1227:$DZ1263</v>
          </cell>
        </row>
        <row r="155">
          <cell r="B155" t="str">
            <v>A99!$B$1264:$DZ1300</v>
          </cell>
        </row>
        <row r="156">
          <cell r="B156" t="str">
            <v>A99!$B$1301:$DZ1337</v>
          </cell>
        </row>
        <row r="157">
          <cell r="B157" t="str">
            <v>A99!$B$1338:$DZ1374</v>
          </cell>
        </row>
        <row r="158">
          <cell r="B158" t="str">
            <v>A99!$B$1375:$DZ1411</v>
          </cell>
        </row>
        <row r="159">
          <cell r="B159" t="str">
            <v>A99!$B$1412:$DZ1448</v>
          </cell>
        </row>
        <row r="160">
          <cell r="B160" t="str">
            <v>A99!$B$1449:$DZ1485</v>
          </cell>
        </row>
        <row r="161">
          <cell r="B161" t="str">
            <v>A99!$B$1486:$DZ1522</v>
          </cell>
        </row>
        <row r="162">
          <cell r="B162" t="str">
            <v>A99!$B$1523:$DZ1559</v>
          </cell>
        </row>
        <row r="163">
          <cell r="B163" t="str">
            <v>A99!$B$1560:$DZ1596</v>
          </cell>
        </row>
        <row r="164">
          <cell r="B164" t="str">
            <v>A99!$B$1597:$DZ1633</v>
          </cell>
        </row>
        <row r="165">
          <cell r="B165" t="str">
            <v>A99!$B$1634:$DZ1670</v>
          </cell>
        </row>
        <row r="166">
          <cell r="B166" t="str">
            <v>A99!$B$1671:$DZ1707</v>
          </cell>
        </row>
        <row r="167">
          <cell r="B167" t="str">
            <v>A99!$B$1708:$DZ1744</v>
          </cell>
        </row>
        <row r="168">
          <cell r="B168" t="str">
            <v>A99!$B$1745:$DZ1781</v>
          </cell>
        </row>
        <row r="169">
          <cell r="B169" t="str">
            <v>A99!$B$1782:$DZ1818</v>
          </cell>
        </row>
        <row r="170">
          <cell r="B170" t="str">
            <v>A99!$B$1819:$DZ1855</v>
          </cell>
        </row>
        <row r="171">
          <cell r="B171" t="str">
            <v>A99!$B$1856:$DZ1892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34"/>
  <sheetViews>
    <sheetView tabSelected="1" zoomScale="85" zoomScaleNormal="85" workbookViewId="0">
      <selection activeCell="G24" sqref="G24"/>
    </sheetView>
  </sheetViews>
  <sheetFormatPr defaultRowHeight="13.2" x14ac:dyDescent="0.25"/>
  <cols>
    <col min="1" max="1" width="8.88671875" style="4"/>
    <col min="2" max="2" width="29.33203125" style="4" customWidth="1"/>
    <col min="3" max="6" width="20.77734375" style="4" customWidth="1"/>
    <col min="7" max="8" width="15.77734375" style="4" customWidth="1"/>
    <col min="9" max="9" width="8.88671875" style="4"/>
    <col min="10" max="10" width="1.5546875" style="4" customWidth="1"/>
    <col min="11" max="11" width="22.5546875" style="4" bestFit="1" customWidth="1"/>
    <col min="12" max="12" width="14" style="4" bestFit="1" customWidth="1"/>
    <col min="13" max="13" width="10.5546875" style="4" bestFit="1" customWidth="1"/>
    <col min="14" max="16384" width="8.88671875" style="4"/>
  </cols>
  <sheetData>
    <row r="1" spans="1:13" ht="13.2" customHeight="1" x14ac:dyDescent="0.25">
      <c r="A1" s="234" t="s">
        <v>140</v>
      </c>
      <c r="B1" s="235"/>
      <c r="C1" s="235"/>
      <c r="D1" s="235"/>
      <c r="E1" s="235"/>
      <c r="F1" s="235"/>
      <c r="G1" s="235"/>
      <c r="H1" s="235"/>
      <c r="I1" s="236"/>
    </row>
    <row r="2" spans="1:13" ht="13.2" customHeight="1" x14ac:dyDescent="0.25">
      <c r="A2" s="237"/>
      <c r="B2" s="238"/>
      <c r="C2" s="238"/>
      <c r="D2" s="238"/>
      <c r="E2" s="238"/>
      <c r="F2" s="238"/>
      <c r="G2" s="238"/>
      <c r="H2" s="238"/>
      <c r="I2" s="239"/>
      <c r="K2" s="214" t="s">
        <v>27</v>
      </c>
      <c r="L2" s="215">
        <v>4300000</v>
      </c>
      <c r="M2" s="216" t="s">
        <v>37</v>
      </c>
    </row>
    <row r="3" spans="1:13" ht="13.2" customHeight="1" x14ac:dyDescent="0.25">
      <c r="A3" s="237"/>
      <c r="B3" s="238"/>
      <c r="C3" s="238"/>
      <c r="D3" s="238"/>
      <c r="E3" s="238"/>
      <c r="F3" s="238"/>
      <c r="G3" s="238"/>
      <c r="H3" s="238"/>
      <c r="I3" s="239"/>
      <c r="K3" s="217" t="s">
        <v>28</v>
      </c>
      <c r="L3" s="10">
        <v>0.09</v>
      </c>
      <c r="M3" s="218" t="s">
        <v>34</v>
      </c>
    </row>
    <row r="4" spans="1:13" ht="13.2" customHeight="1" x14ac:dyDescent="0.25">
      <c r="A4" s="237"/>
      <c r="B4" s="238"/>
      <c r="C4" s="238"/>
      <c r="D4" s="238"/>
      <c r="E4" s="238"/>
      <c r="F4" s="238"/>
      <c r="G4" s="238"/>
      <c r="H4" s="238"/>
      <c r="I4" s="239"/>
      <c r="K4" s="217" t="s">
        <v>29</v>
      </c>
      <c r="L4" s="10">
        <v>0.04</v>
      </c>
      <c r="M4" s="218" t="s">
        <v>34</v>
      </c>
    </row>
    <row r="5" spans="1:13" ht="13.2" customHeight="1" x14ac:dyDescent="0.25">
      <c r="A5" s="237"/>
      <c r="B5" s="238"/>
      <c r="C5" s="238"/>
      <c r="D5" s="238"/>
      <c r="E5" s="238"/>
      <c r="F5" s="238"/>
      <c r="G5" s="238"/>
      <c r="H5" s="238"/>
      <c r="I5" s="239"/>
      <c r="K5" s="217" t="s">
        <v>30</v>
      </c>
      <c r="L5" s="6">
        <v>5</v>
      </c>
      <c r="M5" s="218" t="s">
        <v>35</v>
      </c>
    </row>
    <row r="6" spans="1:13" ht="13.2" customHeight="1" x14ac:dyDescent="0.25">
      <c r="A6" s="237"/>
      <c r="B6" s="238"/>
      <c r="C6" s="238"/>
      <c r="D6" s="238"/>
      <c r="E6" s="238"/>
      <c r="F6" s="238"/>
      <c r="G6" s="238"/>
      <c r="H6" s="238"/>
      <c r="I6" s="239"/>
      <c r="K6" s="217" t="s">
        <v>33</v>
      </c>
      <c r="L6" s="6">
        <v>282</v>
      </c>
      <c r="M6" s="218" t="s">
        <v>36</v>
      </c>
    </row>
    <row r="7" spans="1:13" ht="13.2" customHeight="1" x14ac:dyDescent="0.25">
      <c r="A7" s="237"/>
      <c r="B7" s="238"/>
      <c r="C7" s="238"/>
      <c r="D7" s="238"/>
      <c r="E7" s="238"/>
      <c r="F7" s="238"/>
      <c r="G7" s="238"/>
      <c r="H7" s="238"/>
      <c r="I7" s="239"/>
      <c r="K7" s="217" t="s">
        <v>44</v>
      </c>
      <c r="L7" s="6">
        <v>284</v>
      </c>
      <c r="M7" s="218" t="s">
        <v>36</v>
      </c>
    </row>
    <row r="8" spans="1:13" ht="13.8" customHeight="1" thickBot="1" x14ac:dyDescent="0.3">
      <c r="A8" s="240"/>
      <c r="B8" s="241"/>
      <c r="C8" s="241"/>
      <c r="D8" s="241"/>
      <c r="E8" s="241"/>
      <c r="F8" s="241"/>
      <c r="G8" s="241"/>
      <c r="H8" s="241"/>
      <c r="I8" s="242"/>
      <c r="K8" s="217" t="s">
        <v>45</v>
      </c>
      <c r="L8" s="6">
        <v>294</v>
      </c>
      <c r="M8" s="218" t="s">
        <v>36</v>
      </c>
    </row>
    <row r="9" spans="1:13" ht="13.8" x14ac:dyDescent="0.25">
      <c r="K9" s="217" t="s">
        <v>46</v>
      </c>
      <c r="L9" s="6">
        <v>331</v>
      </c>
      <c r="M9" s="218" t="s">
        <v>36</v>
      </c>
    </row>
    <row r="10" spans="1:13" ht="13.8" x14ac:dyDescent="0.25">
      <c r="A10" s="5" t="s">
        <v>23</v>
      </c>
      <c r="B10" s="17" t="s">
        <v>138</v>
      </c>
      <c r="C10" s="15"/>
      <c r="D10" s="11">
        <f>+C10/12</f>
        <v>0</v>
      </c>
      <c r="E10" s="8" t="s">
        <v>31</v>
      </c>
      <c r="F10" s="211"/>
      <c r="K10" s="217" t="s">
        <v>47</v>
      </c>
      <c r="L10" s="6">
        <v>352</v>
      </c>
      <c r="M10" s="218" t="s">
        <v>36</v>
      </c>
    </row>
    <row r="11" spans="1:13" ht="13.8" x14ac:dyDescent="0.25">
      <c r="B11" s="7" t="s">
        <v>38</v>
      </c>
      <c r="K11" s="219"/>
      <c r="L11" s="220"/>
      <c r="M11" s="221"/>
    </row>
    <row r="12" spans="1:13" x14ac:dyDescent="0.25">
      <c r="B12" s="9" t="s">
        <v>32</v>
      </c>
      <c r="C12" s="12"/>
      <c r="D12" s="7" t="s">
        <v>39</v>
      </c>
    </row>
    <row r="13" spans="1:13" x14ac:dyDescent="0.25">
      <c r="A13" s="212" t="s">
        <v>139</v>
      </c>
      <c r="B13" s="213" t="s">
        <v>41</v>
      </c>
      <c r="C13" s="12"/>
      <c r="D13" s="11">
        <f>+C13/12</f>
        <v>0</v>
      </c>
      <c r="E13" s="8" t="s">
        <v>31</v>
      </c>
      <c r="F13" s="8"/>
    </row>
    <row r="14" spans="1:13" x14ac:dyDescent="0.25">
      <c r="B14" s="13" t="s">
        <v>40</v>
      </c>
      <c r="C14" s="12"/>
    </row>
    <row r="15" spans="1:13" x14ac:dyDescent="0.25">
      <c r="B15" s="14" t="s">
        <v>42</v>
      </c>
      <c r="C15" s="12"/>
      <c r="D15" s="16">
        <f>+C15*L6</f>
        <v>0</v>
      </c>
      <c r="E15" s="13" t="s">
        <v>43</v>
      </c>
      <c r="F15" s="13"/>
    </row>
    <row r="16" spans="1:13" x14ac:dyDescent="0.25">
      <c r="B16" s="7"/>
      <c r="C16" s="12"/>
    </row>
    <row r="17" spans="1:8" x14ac:dyDescent="0.25">
      <c r="A17" s="5" t="s">
        <v>24</v>
      </c>
      <c r="B17" s="7" t="s">
        <v>58</v>
      </c>
    </row>
    <row r="18" spans="1:8" ht="13.8" thickBot="1" x14ac:dyDescent="0.3">
      <c r="B18" s="7"/>
    </row>
    <row r="19" spans="1:8" x14ac:dyDescent="0.25">
      <c r="C19" s="21" t="s">
        <v>51</v>
      </c>
      <c r="D19" s="243" t="s">
        <v>52</v>
      </c>
      <c r="E19" s="244"/>
      <c r="F19" s="245"/>
    </row>
    <row r="20" spans="1:8" ht="13.8" thickBot="1" x14ac:dyDescent="0.3">
      <c r="C20" s="22" t="s">
        <v>54</v>
      </c>
      <c r="D20" s="32" t="s">
        <v>55</v>
      </c>
      <c r="E20" s="23" t="s">
        <v>56</v>
      </c>
      <c r="F20" s="24"/>
      <c r="G20" s="18"/>
      <c r="H20" s="18"/>
    </row>
    <row r="21" spans="1:8" ht="13.8" thickBot="1" x14ac:dyDescent="0.3">
      <c r="B21" s="20" t="s">
        <v>48</v>
      </c>
      <c r="C21" s="25" t="s">
        <v>53</v>
      </c>
      <c r="D21" s="33" t="s">
        <v>49</v>
      </c>
      <c r="E21" s="26" t="s">
        <v>50</v>
      </c>
      <c r="F21" s="27" t="s">
        <v>57</v>
      </c>
      <c r="G21" s="19"/>
      <c r="H21" s="19"/>
    </row>
    <row r="22" spans="1:8" ht="13.8" thickTop="1" x14ac:dyDescent="0.25">
      <c r="B22" s="13">
        <v>1</v>
      </c>
      <c r="C22" s="28">
        <f>+$C$10</f>
        <v>0</v>
      </c>
      <c r="D22" s="34">
        <f>+$C$13</f>
        <v>0</v>
      </c>
      <c r="E22" s="29">
        <f>+D22*L6</f>
        <v>0</v>
      </c>
      <c r="F22" s="36">
        <f>+C22-E22</f>
        <v>0</v>
      </c>
    </row>
    <row r="23" spans="1:8" x14ac:dyDescent="0.25">
      <c r="B23" s="13">
        <v>2</v>
      </c>
      <c r="C23" s="28">
        <f t="shared" ref="C23:C26" si="0">+$C$10</f>
        <v>0</v>
      </c>
      <c r="D23" s="34">
        <f t="shared" ref="D23:D26" si="1">+$C$13</f>
        <v>0</v>
      </c>
      <c r="E23" s="29">
        <f t="shared" ref="E23:E26" si="2">+D23*L7</f>
        <v>0</v>
      </c>
      <c r="F23" s="36">
        <f t="shared" ref="F23:F26" si="3">+C23-E23</f>
        <v>0</v>
      </c>
    </row>
    <row r="24" spans="1:8" x14ac:dyDescent="0.25">
      <c r="B24" s="13">
        <v>3</v>
      </c>
      <c r="C24" s="28">
        <f t="shared" si="0"/>
        <v>0</v>
      </c>
      <c r="D24" s="34">
        <f t="shared" si="1"/>
        <v>0</v>
      </c>
      <c r="E24" s="29">
        <f t="shared" si="2"/>
        <v>0</v>
      </c>
      <c r="F24" s="36">
        <f t="shared" si="3"/>
        <v>0</v>
      </c>
    </row>
    <row r="25" spans="1:8" x14ac:dyDescent="0.25">
      <c r="B25" s="13">
        <v>4</v>
      </c>
      <c r="C25" s="28">
        <f t="shared" si="0"/>
        <v>0</v>
      </c>
      <c r="D25" s="34">
        <f t="shared" si="1"/>
        <v>0</v>
      </c>
      <c r="E25" s="29">
        <f t="shared" si="2"/>
        <v>0</v>
      </c>
      <c r="F25" s="36">
        <f t="shared" si="3"/>
        <v>0</v>
      </c>
    </row>
    <row r="26" spans="1:8" ht="13.8" thickBot="1" x14ac:dyDescent="0.3">
      <c r="B26" s="13">
        <v>5</v>
      </c>
      <c r="C26" s="30">
        <f t="shared" si="0"/>
        <v>0</v>
      </c>
      <c r="D26" s="35">
        <f t="shared" si="1"/>
        <v>0</v>
      </c>
      <c r="E26" s="31">
        <f t="shared" si="2"/>
        <v>0</v>
      </c>
      <c r="F26" s="37">
        <f t="shared" si="3"/>
        <v>0</v>
      </c>
    </row>
    <row r="27" spans="1:8" x14ac:dyDescent="0.25">
      <c r="C27" s="222">
        <f>+SUM(C22:C26)</f>
        <v>0</v>
      </c>
      <c r="D27" s="222">
        <f t="shared" ref="D27:F27" si="4">+SUM(D22:D26)</f>
        <v>0</v>
      </c>
      <c r="E27" s="222">
        <f t="shared" si="4"/>
        <v>0</v>
      </c>
      <c r="F27" s="222">
        <f t="shared" si="4"/>
        <v>0</v>
      </c>
    </row>
    <row r="29" spans="1:8" x14ac:dyDescent="0.25">
      <c r="A29" s="5" t="s">
        <v>25</v>
      </c>
    </row>
    <row r="34" spans="1:1" x14ac:dyDescent="0.25">
      <c r="A34" s="5" t="s">
        <v>26</v>
      </c>
    </row>
  </sheetData>
  <mergeCells count="2">
    <mergeCell ref="A1:I8"/>
    <mergeCell ref="D19:F1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34"/>
  <sheetViews>
    <sheetView zoomScale="85" zoomScaleNormal="85" workbookViewId="0">
      <selection activeCell="L17" sqref="L17"/>
    </sheetView>
  </sheetViews>
  <sheetFormatPr defaultRowHeight="13.2" x14ac:dyDescent="0.25"/>
  <cols>
    <col min="1" max="1" width="8.88671875" style="4"/>
    <col min="2" max="2" width="29.33203125" style="4" customWidth="1"/>
    <col min="3" max="6" width="20.77734375" style="4" customWidth="1"/>
    <col min="7" max="8" width="15.77734375" style="4" customWidth="1"/>
    <col min="9" max="9" width="8.88671875" style="4"/>
    <col min="10" max="10" width="1.5546875" style="4" customWidth="1"/>
    <col min="11" max="11" width="22.5546875" style="4" bestFit="1" customWidth="1"/>
    <col min="12" max="12" width="14" style="4" bestFit="1" customWidth="1"/>
    <col min="13" max="13" width="10.5546875" style="4" bestFit="1" customWidth="1"/>
    <col min="14" max="16384" width="8.88671875" style="4"/>
  </cols>
  <sheetData>
    <row r="1" spans="1:13" ht="13.2" customHeight="1" x14ac:dyDescent="0.25">
      <c r="A1" s="234" t="s">
        <v>140</v>
      </c>
      <c r="B1" s="235"/>
      <c r="C1" s="235"/>
      <c r="D1" s="235"/>
      <c r="E1" s="235"/>
      <c r="F1" s="235"/>
      <c r="G1" s="235"/>
      <c r="H1" s="235"/>
      <c r="I1" s="236"/>
    </row>
    <row r="2" spans="1:13" ht="13.2" customHeight="1" x14ac:dyDescent="0.25">
      <c r="A2" s="237"/>
      <c r="B2" s="238"/>
      <c r="C2" s="238"/>
      <c r="D2" s="238"/>
      <c r="E2" s="238"/>
      <c r="F2" s="238"/>
      <c r="G2" s="238"/>
      <c r="H2" s="238"/>
      <c r="I2" s="239"/>
      <c r="K2" s="214" t="s">
        <v>27</v>
      </c>
      <c r="L2" s="215">
        <v>4300000</v>
      </c>
      <c r="M2" s="216" t="s">
        <v>37</v>
      </c>
    </row>
    <row r="3" spans="1:13" ht="13.2" customHeight="1" x14ac:dyDescent="0.25">
      <c r="A3" s="237"/>
      <c r="B3" s="238"/>
      <c r="C3" s="238"/>
      <c r="D3" s="238"/>
      <c r="E3" s="238"/>
      <c r="F3" s="238"/>
      <c r="G3" s="238"/>
      <c r="H3" s="238"/>
      <c r="I3" s="239"/>
      <c r="K3" s="217" t="s">
        <v>28</v>
      </c>
      <c r="L3" s="10">
        <v>0.09</v>
      </c>
      <c r="M3" s="218" t="s">
        <v>34</v>
      </c>
    </row>
    <row r="4" spans="1:13" ht="13.2" customHeight="1" x14ac:dyDescent="0.25">
      <c r="A4" s="237"/>
      <c r="B4" s="238"/>
      <c r="C4" s="238"/>
      <c r="D4" s="238"/>
      <c r="E4" s="238"/>
      <c r="F4" s="238"/>
      <c r="G4" s="238"/>
      <c r="H4" s="238"/>
      <c r="I4" s="239"/>
      <c r="K4" s="217" t="s">
        <v>29</v>
      </c>
      <c r="L4" s="10">
        <v>0.04</v>
      </c>
      <c r="M4" s="218" t="s">
        <v>34</v>
      </c>
    </row>
    <row r="5" spans="1:13" ht="13.2" customHeight="1" x14ac:dyDescent="0.25">
      <c r="A5" s="237"/>
      <c r="B5" s="238"/>
      <c r="C5" s="238"/>
      <c r="D5" s="238"/>
      <c r="E5" s="238"/>
      <c r="F5" s="238"/>
      <c r="G5" s="238"/>
      <c r="H5" s="238"/>
      <c r="I5" s="239"/>
      <c r="K5" s="217" t="s">
        <v>30</v>
      </c>
      <c r="L5" s="6">
        <v>5</v>
      </c>
      <c r="M5" s="218" t="s">
        <v>35</v>
      </c>
    </row>
    <row r="6" spans="1:13" ht="13.2" customHeight="1" x14ac:dyDescent="0.25">
      <c r="A6" s="237"/>
      <c r="B6" s="238"/>
      <c r="C6" s="238"/>
      <c r="D6" s="238"/>
      <c r="E6" s="238"/>
      <c r="F6" s="238"/>
      <c r="G6" s="238"/>
      <c r="H6" s="238"/>
      <c r="I6" s="239"/>
      <c r="K6" s="217" t="s">
        <v>33</v>
      </c>
      <c r="L6" s="6">
        <v>282</v>
      </c>
      <c r="M6" s="218" t="s">
        <v>36</v>
      </c>
    </row>
    <row r="7" spans="1:13" ht="13.2" customHeight="1" x14ac:dyDescent="0.25">
      <c r="A7" s="237"/>
      <c r="B7" s="238"/>
      <c r="C7" s="238"/>
      <c r="D7" s="238"/>
      <c r="E7" s="238"/>
      <c r="F7" s="238"/>
      <c r="G7" s="238"/>
      <c r="H7" s="238"/>
      <c r="I7" s="239"/>
      <c r="K7" s="217" t="s">
        <v>44</v>
      </c>
      <c r="L7" s="6">
        <v>284</v>
      </c>
      <c r="M7" s="218" t="s">
        <v>36</v>
      </c>
    </row>
    <row r="8" spans="1:13" ht="13.8" customHeight="1" thickBot="1" x14ac:dyDescent="0.3">
      <c r="A8" s="240"/>
      <c r="B8" s="241"/>
      <c r="C8" s="241"/>
      <c r="D8" s="241"/>
      <c r="E8" s="241"/>
      <c r="F8" s="241"/>
      <c r="G8" s="241"/>
      <c r="H8" s="241"/>
      <c r="I8" s="242"/>
      <c r="K8" s="217" t="s">
        <v>45</v>
      </c>
      <c r="L8" s="6">
        <v>294</v>
      </c>
      <c r="M8" s="218" t="s">
        <v>36</v>
      </c>
    </row>
    <row r="9" spans="1:13" ht="13.8" x14ac:dyDescent="0.25">
      <c r="K9" s="217" t="s">
        <v>46</v>
      </c>
      <c r="L9" s="6">
        <v>331</v>
      </c>
      <c r="M9" s="218" t="s">
        <v>36</v>
      </c>
    </row>
    <row r="10" spans="1:13" ht="13.8" x14ac:dyDescent="0.25">
      <c r="A10" s="5" t="s">
        <v>23</v>
      </c>
      <c r="B10" s="17" t="s">
        <v>138</v>
      </c>
      <c r="C10" s="15">
        <f>-PMT(0.09,5,L2)</f>
        <v>1105497.5649140032</v>
      </c>
      <c r="D10" s="11">
        <f>+C10/12</f>
        <v>92124.797076166942</v>
      </c>
      <c r="E10" s="8" t="s">
        <v>31</v>
      </c>
      <c r="F10" s="211"/>
      <c r="K10" s="217" t="s">
        <v>47</v>
      </c>
      <c r="L10" s="6">
        <v>352</v>
      </c>
      <c r="M10" s="218" t="s">
        <v>36</v>
      </c>
    </row>
    <row r="11" spans="1:13" ht="13.8" x14ac:dyDescent="0.25">
      <c r="B11" s="7" t="s">
        <v>38</v>
      </c>
      <c r="K11" s="219"/>
      <c r="L11" s="220"/>
      <c r="M11" s="221"/>
    </row>
    <row r="12" spans="1:13" x14ac:dyDescent="0.25">
      <c r="B12" s="9" t="s">
        <v>32</v>
      </c>
      <c r="C12" s="12">
        <f>+L2/L6</f>
        <v>15248.22695035461</v>
      </c>
      <c r="D12" s="7" t="s">
        <v>39</v>
      </c>
    </row>
    <row r="13" spans="1:13" x14ac:dyDescent="0.25">
      <c r="A13" s="212" t="s">
        <v>139</v>
      </c>
      <c r="B13" s="213" t="s">
        <v>41</v>
      </c>
      <c r="C13" s="12">
        <f>-PMT(L4,L5,$C$12)</f>
        <v>3425.1652057448437</v>
      </c>
      <c r="D13" s="11">
        <f>+C13/12</f>
        <v>285.43043381207031</v>
      </c>
      <c r="E13" s="8" t="s">
        <v>31</v>
      </c>
      <c r="F13" s="8"/>
    </row>
    <row r="14" spans="1:13" x14ac:dyDescent="0.25">
      <c r="B14" s="13" t="s">
        <v>40</v>
      </c>
      <c r="C14" s="12">
        <f>-PMT(L3,5,$C$12)</f>
        <v>3920.2041309007209</v>
      </c>
    </row>
    <row r="15" spans="1:13" x14ac:dyDescent="0.25">
      <c r="B15" s="14" t="s">
        <v>42</v>
      </c>
      <c r="C15" s="12">
        <f>+C13-C14</f>
        <v>-495.03892515587722</v>
      </c>
      <c r="D15" s="16">
        <f>+C15*L6</f>
        <v>-139600.97689395738</v>
      </c>
      <c r="E15" s="13" t="s">
        <v>43</v>
      </c>
      <c r="F15" s="13"/>
    </row>
    <row r="16" spans="1:13" x14ac:dyDescent="0.25">
      <c r="B16" s="7"/>
      <c r="C16" s="12"/>
    </row>
    <row r="17" spans="1:8" x14ac:dyDescent="0.25">
      <c r="A17" s="5" t="s">
        <v>24</v>
      </c>
      <c r="B17" s="7" t="s">
        <v>58</v>
      </c>
    </row>
    <row r="18" spans="1:8" ht="13.8" thickBot="1" x14ac:dyDescent="0.3">
      <c r="B18" s="7"/>
    </row>
    <row r="19" spans="1:8" x14ac:dyDescent="0.25">
      <c r="C19" s="21" t="s">
        <v>51</v>
      </c>
      <c r="D19" s="243" t="s">
        <v>52</v>
      </c>
      <c r="E19" s="244"/>
      <c r="F19" s="245"/>
    </row>
    <row r="20" spans="1:8" ht="13.8" thickBot="1" x14ac:dyDescent="0.3">
      <c r="C20" s="22" t="s">
        <v>54</v>
      </c>
      <c r="D20" s="32" t="s">
        <v>55</v>
      </c>
      <c r="E20" s="23" t="s">
        <v>56</v>
      </c>
      <c r="F20" s="24"/>
      <c r="G20" s="18"/>
      <c r="H20" s="18"/>
    </row>
    <row r="21" spans="1:8" ht="13.8" thickBot="1" x14ac:dyDescent="0.3">
      <c r="B21" s="20" t="s">
        <v>48</v>
      </c>
      <c r="C21" s="25" t="s">
        <v>53</v>
      </c>
      <c r="D21" s="33" t="s">
        <v>49</v>
      </c>
      <c r="E21" s="26" t="s">
        <v>50</v>
      </c>
      <c r="F21" s="27" t="s">
        <v>57</v>
      </c>
      <c r="G21" s="19"/>
      <c r="H21" s="19"/>
    </row>
    <row r="22" spans="1:8" ht="13.8" thickTop="1" x14ac:dyDescent="0.25">
      <c r="B22" s="13">
        <v>1</v>
      </c>
      <c r="C22" s="28">
        <f>+$C$10</f>
        <v>1105497.5649140032</v>
      </c>
      <c r="D22" s="34">
        <f>+$C$13</f>
        <v>3425.1652057448437</v>
      </c>
      <c r="E22" s="29">
        <f>+D22*L6</f>
        <v>965896.58802004589</v>
      </c>
      <c r="F22" s="36">
        <f>+C22-E22</f>
        <v>139600.97689395736</v>
      </c>
    </row>
    <row r="23" spans="1:8" x14ac:dyDescent="0.25">
      <c r="B23" s="13">
        <v>2</v>
      </c>
      <c r="C23" s="28">
        <f t="shared" ref="C23:C26" si="0">+$C$10</f>
        <v>1105497.5649140032</v>
      </c>
      <c r="D23" s="34">
        <f t="shared" ref="D23:D26" si="1">+$C$13</f>
        <v>3425.1652057448437</v>
      </c>
      <c r="E23" s="29">
        <f t="shared" ref="E23:E26" si="2">+D23*L7</f>
        <v>972746.9184315356</v>
      </c>
      <c r="F23" s="36">
        <f t="shared" ref="F23:F26" si="3">+C23-E23</f>
        <v>132750.64648246765</v>
      </c>
    </row>
    <row r="24" spans="1:8" x14ac:dyDescent="0.25">
      <c r="B24" s="13">
        <v>3</v>
      </c>
      <c r="C24" s="28">
        <f t="shared" si="0"/>
        <v>1105497.5649140032</v>
      </c>
      <c r="D24" s="34">
        <f t="shared" si="1"/>
        <v>3425.1652057448437</v>
      </c>
      <c r="E24" s="29">
        <f t="shared" si="2"/>
        <v>1006998.570488984</v>
      </c>
      <c r="F24" s="36">
        <f t="shared" si="3"/>
        <v>98498.994425019249</v>
      </c>
    </row>
    <row r="25" spans="1:8" x14ac:dyDescent="0.25">
      <c r="B25" s="13">
        <v>4</v>
      </c>
      <c r="C25" s="28">
        <f t="shared" si="0"/>
        <v>1105497.5649140032</v>
      </c>
      <c r="D25" s="34">
        <f t="shared" si="1"/>
        <v>3425.1652057448437</v>
      </c>
      <c r="E25" s="29">
        <f t="shared" si="2"/>
        <v>1133729.6831015432</v>
      </c>
      <c r="F25" s="36">
        <f t="shared" si="3"/>
        <v>-28232.118187539978</v>
      </c>
    </row>
    <row r="26" spans="1:8" ht="13.8" thickBot="1" x14ac:dyDescent="0.3">
      <c r="B26" s="13">
        <v>5</v>
      </c>
      <c r="C26" s="30">
        <f t="shared" si="0"/>
        <v>1105497.5649140032</v>
      </c>
      <c r="D26" s="35">
        <f t="shared" si="1"/>
        <v>3425.1652057448437</v>
      </c>
      <c r="E26" s="31">
        <f t="shared" si="2"/>
        <v>1205658.1524221851</v>
      </c>
      <c r="F26" s="37">
        <f t="shared" si="3"/>
        <v>-100160.58750818181</v>
      </c>
    </row>
    <row r="27" spans="1:8" x14ac:dyDescent="0.25">
      <c r="C27" s="222">
        <f>+SUM(C22:C26)</f>
        <v>5527487.824570016</v>
      </c>
      <c r="D27" s="222">
        <f t="shared" ref="D27:F27" si="4">+SUM(D22:D26)</f>
        <v>17125.826028724219</v>
      </c>
      <c r="E27" s="222">
        <f t="shared" si="4"/>
        <v>5285029.9124642937</v>
      </c>
      <c r="F27" s="222">
        <f t="shared" si="4"/>
        <v>242457.91210572247</v>
      </c>
    </row>
    <row r="29" spans="1:8" x14ac:dyDescent="0.25">
      <c r="A29" s="5" t="s">
        <v>25</v>
      </c>
    </row>
    <row r="34" spans="1:1" x14ac:dyDescent="0.25">
      <c r="A34" s="5" t="s">
        <v>26</v>
      </c>
    </row>
  </sheetData>
  <mergeCells count="2">
    <mergeCell ref="A1:I8"/>
    <mergeCell ref="D19:F19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366"/>
  <sheetViews>
    <sheetView zoomScale="130" zoomScaleNormal="130" workbookViewId="0">
      <selection activeCell="G14" sqref="G14"/>
    </sheetView>
  </sheetViews>
  <sheetFormatPr defaultRowHeight="13.2" x14ac:dyDescent="0.25"/>
  <cols>
    <col min="2" max="2" width="12.6640625" style="1" bestFit="1" customWidth="1"/>
    <col min="3" max="3" width="11.6640625" style="1" bestFit="1" customWidth="1"/>
    <col min="4" max="5" width="15.77734375" style="1" customWidth="1"/>
    <col min="6" max="6" width="13.6640625" bestFit="1" customWidth="1"/>
    <col min="7" max="7" width="15.21875" bestFit="1" customWidth="1"/>
    <col min="9" max="9" width="14.5546875" bestFit="1" customWidth="1"/>
  </cols>
  <sheetData>
    <row r="1" spans="1:9" x14ac:dyDescent="0.25">
      <c r="A1" s="49" t="s">
        <v>13</v>
      </c>
      <c r="B1" s="50"/>
      <c r="C1" s="50"/>
      <c r="D1" s="51">
        <v>3300000</v>
      </c>
    </row>
    <row r="2" spans="1:9" x14ac:dyDescent="0.25">
      <c r="A2" s="52" t="s">
        <v>63</v>
      </c>
      <c r="B2" s="53"/>
      <c r="C2" s="53"/>
      <c r="D2" s="54">
        <v>0.02</v>
      </c>
      <c r="E2" s="42"/>
    </row>
    <row r="3" spans="1:9" x14ac:dyDescent="0.25">
      <c r="A3" s="52" t="s">
        <v>64</v>
      </c>
      <c r="B3" s="53"/>
      <c r="C3" s="53"/>
      <c r="D3" s="55">
        <f>30*12</f>
        <v>360</v>
      </c>
      <c r="E3" s="42"/>
    </row>
    <row r="4" spans="1:9" ht="13.8" thickBot="1" x14ac:dyDescent="0.3">
      <c r="A4" s="56" t="s">
        <v>141</v>
      </c>
      <c r="B4" s="57"/>
      <c r="C4" s="57"/>
      <c r="D4" s="58">
        <f>12*3</f>
        <v>36</v>
      </c>
    </row>
    <row r="5" spans="1:9" x14ac:dyDescent="0.25">
      <c r="A5" s="2"/>
      <c r="B5" s="38"/>
      <c r="C5" s="38"/>
    </row>
    <row r="6" spans="1:9" x14ac:dyDescent="0.25">
      <c r="A6" s="47" t="s">
        <v>60</v>
      </c>
      <c r="B6" s="48" t="s">
        <v>22</v>
      </c>
      <c r="C6" s="48" t="s">
        <v>21</v>
      </c>
      <c r="D6" s="48" t="s">
        <v>61</v>
      </c>
      <c r="E6" s="48" t="s">
        <v>62</v>
      </c>
      <c r="F6" s="2"/>
    </row>
    <row r="7" spans="1:9" x14ac:dyDescent="0.25">
      <c r="A7" s="41">
        <v>1</v>
      </c>
      <c r="B7" s="43">
        <f>-PPMT($D$2/12,A7,30*12,$D$1)</f>
        <v>6697.4425987310779</v>
      </c>
      <c r="C7" s="43">
        <f>-IPMT($D$2/12,A7,30*12,$D$1)</f>
        <v>5500</v>
      </c>
      <c r="D7" s="43">
        <f>-PMT($D$2/12,$D$3,$D$1)</f>
        <v>12197.442598731077</v>
      </c>
      <c r="E7" s="43">
        <f>+D1-B7</f>
        <v>3293302.5574012687</v>
      </c>
      <c r="F7" s="39"/>
      <c r="I7" s="39"/>
    </row>
    <row r="8" spans="1:9" x14ac:dyDescent="0.25">
      <c r="A8" s="41">
        <v>2</v>
      </c>
      <c r="B8" s="43">
        <f>-PPMT($D$2/12,A8,30*12,$D$1)</f>
        <v>6708.6050030622973</v>
      </c>
      <c r="C8" s="43">
        <f>-IPMT($D$2/12,A8,30*12,$D$1)</f>
        <v>5488.8375956687805</v>
      </c>
      <c r="D8" s="43">
        <f>-PMT($D$2/12,$D$3,$D$1)</f>
        <v>12197.442598731077</v>
      </c>
      <c r="E8" s="43">
        <f>+E7-B8</f>
        <v>3286593.9523982066</v>
      </c>
      <c r="F8" s="40" t="s">
        <v>3</v>
      </c>
      <c r="I8" s="39"/>
    </row>
    <row r="9" spans="1:9" x14ac:dyDescent="0.25">
      <c r="A9" s="41">
        <v>3</v>
      </c>
      <c r="B9" s="43">
        <f t="shared" ref="B9:B72" si="0">-PPMT($D$2/12,A9,30*12,$D$1)</f>
        <v>6719.7860114007335</v>
      </c>
      <c r="C9" s="43">
        <f t="shared" ref="C9:C72" si="1">-IPMT($D$2/12,A9,30*12,$D$1)</f>
        <v>5477.6565873303443</v>
      </c>
      <c r="D9" s="43">
        <f t="shared" ref="D9:D72" si="2">-PMT($D$2/12,$D$3,$D$1)</f>
        <v>12197.442598731077</v>
      </c>
      <c r="E9" s="43">
        <f t="shared" ref="E9:E72" si="3">+E8-B9</f>
        <v>3279874.1663868059</v>
      </c>
      <c r="F9" s="45">
        <f>+SUM(D7:D9)</f>
        <v>36592.327796193233</v>
      </c>
      <c r="I9" s="39"/>
    </row>
    <row r="10" spans="1:9" x14ac:dyDescent="0.25">
      <c r="A10" s="41">
        <v>4</v>
      </c>
      <c r="B10" s="43">
        <f t="shared" si="0"/>
        <v>6730.9856547530671</v>
      </c>
      <c r="C10" s="43">
        <f t="shared" si="1"/>
        <v>5466.4569439780089</v>
      </c>
      <c r="D10" s="43">
        <f t="shared" si="2"/>
        <v>12197.442598731077</v>
      </c>
      <c r="E10" s="43">
        <f t="shared" si="3"/>
        <v>3273143.1807320528</v>
      </c>
      <c r="I10" s="39"/>
    </row>
    <row r="11" spans="1:9" x14ac:dyDescent="0.25">
      <c r="A11" s="41">
        <v>5</v>
      </c>
      <c r="B11" s="43">
        <f t="shared" si="0"/>
        <v>6742.2039641776573</v>
      </c>
      <c r="C11" s="43">
        <f t="shared" si="1"/>
        <v>5455.2386345534205</v>
      </c>
      <c r="D11" s="43">
        <f t="shared" si="2"/>
        <v>12197.442598731077</v>
      </c>
      <c r="E11" s="43">
        <f t="shared" si="3"/>
        <v>3266400.9767678753</v>
      </c>
      <c r="I11" s="39"/>
    </row>
    <row r="12" spans="1:9" x14ac:dyDescent="0.25">
      <c r="A12" s="41">
        <v>6</v>
      </c>
      <c r="B12" s="43">
        <f t="shared" si="0"/>
        <v>6753.4409707846198</v>
      </c>
      <c r="C12" s="43">
        <f t="shared" si="1"/>
        <v>5444.0016279464589</v>
      </c>
      <c r="D12" s="43">
        <f t="shared" si="2"/>
        <v>12197.442598731077</v>
      </c>
      <c r="E12" s="43">
        <f t="shared" si="3"/>
        <v>3259647.5357970907</v>
      </c>
      <c r="I12" s="39"/>
    </row>
    <row r="13" spans="1:9" x14ac:dyDescent="0.25">
      <c r="A13" s="41">
        <v>7</v>
      </c>
      <c r="B13" s="43">
        <f t="shared" si="0"/>
        <v>6764.696705735927</v>
      </c>
      <c r="C13" s="43">
        <f t="shared" si="1"/>
        <v>5432.7458929951517</v>
      </c>
      <c r="D13" s="43">
        <f t="shared" si="2"/>
        <v>12197.442598731077</v>
      </c>
      <c r="E13" s="43">
        <f t="shared" si="3"/>
        <v>3252882.839091355</v>
      </c>
      <c r="I13" s="39"/>
    </row>
    <row r="14" spans="1:9" x14ac:dyDescent="0.25">
      <c r="A14" s="41">
        <v>8</v>
      </c>
      <c r="B14" s="43">
        <f t="shared" si="0"/>
        <v>6775.9712002454862</v>
      </c>
      <c r="C14" s="43">
        <f t="shared" si="1"/>
        <v>5421.4713984855898</v>
      </c>
      <c r="D14" s="43">
        <f t="shared" si="2"/>
        <v>12197.442598731077</v>
      </c>
      <c r="E14" s="43">
        <f t="shared" si="3"/>
        <v>3246106.8678911095</v>
      </c>
      <c r="I14" s="39"/>
    </row>
    <row r="15" spans="1:9" x14ac:dyDescent="0.25">
      <c r="A15" s="41">
        <v>9</v>
      </c>
      <c r="B15" s="43">
        <f t="shared" si="0"/>
        <v>6787.2644855792296</v>
      </c>
      <c r="C15" s="43">
        <f t="shared" si="1"/>
        <v>5410.1781131518483</v>
      </c>
      <c r="D15" s="43">
        <f t="shared" si="2"/>
        <v>12197.442598731077</v>
      </c>
      <c r="E15" s="43">
        <f t="shared" si="3"/>
        <v>3239319.6034055301</v>
      </c>
      <c r="I15" s="39"/>
    </row>
    <row r="16" spans="1:9" x14ac:dyDescent="0.25">
      <c r="A16" s="41">
        <v>10</v>
      </c>
      <c r="B16" s="43">
        <f t="shared" si="0"/>
        <v>6798.5765930551943</v>
      </c>
      <c r="C16" s="43">
        <f t="shared" si="1"/>
        <v>5398.8660056758827</v>
      </c>
      <c r="D16" s="43">
        <f t="shared" si="2"/>
        <v>12197.442598731077</v>
      </c>
      <c r="E16" s="43">
        <f t="shared" si="3"/>
        <v>3232521.0268124747</v>
      </c>
      <c r="I16" s="39"/>
    </row>
    <row r="17" spans="1:9" x14ac:dyDescent="0.25">
      <c r="A17" s="41">
        <v>11</v>
      </c>
      <c r="B17" s="43">
        <f t="shared" si="0"/>
        <v>6809.9075540436206</v>
      </c>
      <c r="C17" s="43">
        <f t="shared" si="1"/>
        <v>5387.5350446874572</v>
      </c>
      <c r="D17" s="43">
        <f t="shared" si="2"/>
        <v>12197.442598731077</v>
      </c>
      <c r="E17" s="43">
        <f t="shared" si="3"/>
        <v>3225711.1192584313</v>
      </c>
      <c r="F17" s="40" t="s">
        <v>66</v>
      </c>
      <c r="I17" s="39"/>
    </row>
    <row r="18" spans="1:9" x14ac:dyDescent="0.25">
      <c r="A18" s="41">
        <v>12</v>
      </c>
      <c r="B18" s="43">
        <f t="shared" si="0"/>
        <v>6821.2573999670267</v>
      </c>
      <c r="C18" s="43">
        <f t="shared" si="1"/>
        <v>5376.1851987640521</v>
      </c>
      <c r="D18" s="43">
        <f t="shared" si="2"/>
        <v>12197.442598731077</v>
      </c>
      <c r="E18" s="43">
        <f t="shared" si="3"/>
        <v>3218889.8618584643</v>
      </c>
      <c r="F18" s="45">
        <f>+SUM(D7:D18)</f>
        <v>146369.31118477296</v>
      </c>
      <c r="I18" s="39"/>
    </row>
    <row r="19" spans="1:9" x14ac:dyDescent="0.25">
      <c r="A19" s="41">
        <v>13</v>
      </c>
      <c r="B19" s="43">
        <f t="shared" si="0"/>
        <v>6832.6261623003047</v>
      </c>
      <c r="C19" s="43">
        <f t="shared" si="1"/>
        <v>5364.8164364307722</v>
      </c>
      <c r="D19" s="43">
        <f t="shared" si="2"/>
        <v>12197.442598731077</v>
      </c>
      <c r="E19" s="43">
        <f t="shared" si="3"/>
        <v>3212057.235696164</v>
      </c>
      <c r="I19" s="39"/>
    </row>
    <row r="20" spans="1:9" x14ac:dyDescent="0.25">
      <c r="A20" s="41">
        <v>14</v>
      </c>
      <c r="B20" s="43">
        <f t="shared" si="0"/>
        <v>6844.0138725708048</v>
      </c>
      <c r="C20" s="43">
        <f t="shared" si="1"/>
        <v>5353.4287261602731</v>
      </c>
      <c r="D20" s="43">
        <f t="shared" si="2"/>
        <v>12197.442598731077</v>
      </c>
      <c r="E20" s="43">
        <f t="shared" si="3"/>
        <v>3205213.2218235931</v>
      </c>
      <c r="I20" s="39"/>
    </row>
    <row r="21" spans="1:9" x14ac:dyDescent="0.25">
      <c r="A21" s="41">
        <v>15</v>
      </c>
      <c r="B21" s="43">
        <f t="shared" si="0"/>
        <v>6855.4205623584239</v>
      </c>
      <c r="C21" s="43">
        <f t="shared" si="1"/>
        <v>5342.0220363726548</v>
      </c>
      <c r="D21" s="43">
        <f t="shared" si="2"/>
        <v>12197.442598731077</v>
      </c>
      <c r="E21" s="43">
        <f t="shared" si="3"/>
        <v>3198357.8012612346</v>
      </c>
      <c r="I21" s="39"/>
    </row>
    <row r="22" spans="1:9" x14ac:dyDescent="0.25">
      <c r="A22" s="41">
        <v>16</v>
      </c>
      <c r="B22" s="43">
        <f t="shared" si="0"/>
        <v>6866.8462632956871</v>
      </c>
      <c r="C22" s="43">
        <f t="shared" si="1"/>
        <v>5330.5963354353908</v>
      </c>
      <c r="D22" s="43">
        <f t="shared" si="2"/>
        <v>12197.442598731077</v>
      </c>
      <c r="E22" s="43">
        <f t="shared" si="3"/>
        <v>3191490.9549979391</v>
      </c>
      <c r="I22" s="39"/>
    </row>
    <row r="23" spans="1:9" x14ac:dyDescent="0.25">
      <c r="A23" s="41">
        <v>17</v>
      </c>
      <c r="B23" s="43">
        <f t="shared" si="0"/>
        <v>6878.2910070678463</v>
      </c>
      <c r="C23" s="43">
        <f t="shared" si="1"/>
        <v>5319.1515916632316</v>
      </c>
      <c r="D23" s="43">
        <f t="shared" si="2"/>
        <v>12197.442598731077</v>
      </c>
      <c r="E23" s="43">
        <f t="shared" si="3"/>
        <v>3184612.663990871</v>
      </c>
      <c r="I23" s="39"/>
    </row>
    <row r="24" spans="1:9" x14ac:dyDescent="0.25">
      <c r="A24" s="41">
        <v>18</v>
      </c>
      <c r="B24" s="43">
        <f t="shared" si="0"/>
        <v>6889.7548254129597</v>
      </c>
      <c r="C24" s="43">
        <f t="shared" si="1"/>
        <v>5307.6877733181191</v>
      </c>
      <c r="D24" s="43">
        <f t="shared" si="2"/>
        <v>12197.442598731077</v>
      </c>
      <c r="E24" s="43">
        <f t="shared" si="3"/>
        <v>3177722.9091654583</v>
      </c>
      <c r="I24" s="39"/>
    </row>
    <row r="25" spans="1:9" x14ac:dyDescent="0.25">
      <c r="A25" s="41">
        <v>19</v>
      </c>
      <c r="B25" s="43">
        <f t="shared" si="0"/>
        <v>6901.2377501219808</v>
      </c>
      <c r="C25" s="43">
        <f t="shared" si="1"/>
        <v>5296.2048486090971</v>
      </c>
      <c r="D25" s="43">
        <f t="shared" si="2"/>
        <v>12197.442598731077</v>
      </c>
      <c r="E25" s="43">
        <f t="shared" si="3"/>
        <v>3170821.6714153364</v>
      </c>
      <c r="I25" s="39"/>
    </row>
    <row r="26" spans="1:9" x14ac:dyDescent="0.25">
      <c r="A26" s="41">
        <v>20</v>
      </c>
      <c r="B26" s="43">
        <f t="shared" si="0"/>
        <v>6912.739813038851</v>
      </c>
      <c r="C26" s="43">
        <f t="shared" si="1"/>
        <v>5284.702785692225</v>
      </c>
      <c r="D26" s="43">
        <f t="shared" si="2"/>
        <v>12197.442598731077</v>
      </c>
      <c r="E26" s="43">
        <f t="shared" si="3"/>
        <v>3163908.9316022974</v>
      </c>
      <c r="I26" s="39"/>
    </row>
    <row r="27" spans="1:9" x14ac:dyDescent="0.25">
      <c r="A27" s="41">
        <v>21</v>
      </c>
      <c r="B27" s="43">
        <f t="shared" si="0"/>
        <v>6924.2610460605829</v>
      </c>
      <c r="C27" s="43">
        <f t="shared" si="1"/>
        <v>5273.181552670495</v>
      </c>
      <c r="D27" s="43">
        <f t="shared" si="2"/>
        <v>12197.442598731077</v>
      </c>
      <c r="E27" s="43">
        <f t="shared" si="3"/>
        <v>3156984.670556237</v>
      </c>
      <c r="I27" s="39"/>
    </row>
    <row r="28" spans="1:9" x14ac:dyDescent="0.25">
      <c r="A28" s="41">
        <v>22</v>
      </c>
      <c r="B28" s="43">
        <f t="shared" si="0"/>
        <v>6935.8014811373496</v>
      </c>
      <c r="C28" s="43">
        <f t="shared" si="1"/>
        <v>5261.6411175937283</v>
      </c>
      <c r="D28" s="43">
        <f t="shared" si="2"/>
        <v>12197.442598731077</v>
      </c>
      <c r="E28" s="43">
        <f t="shared" si="3"/>
        <v>3150048.8690750995</v>
      </c>
      <c r="I28" s="39"/>
    </row>
    <row r="29" spans="1:9" x14ac:dyDescent="0.25">
      <c r="A29" s="41">
        <v>23</v>
      </c>
      <c r="B29" s="43">
        <f t="shared" si="0"/>
        <v>6947.3611502725798</v>
      </c>
      <c r="C29" s="43">
        <f t="shared" si="1"/>
        <v>5250.081448458498</v>
      </c>
      <c r="D29" s="43">
        <f t="shared" si="2"/>
        <v>12197.442598731077</v>
      </c>
      <c r="E29" s="43">
        <f t="shared" si="3"/>
        <v>3143101.5079248268</v>
      </c>
      <c r="F29" s="40" t="s">
        <v>6</v>
      </c>
      <c r="I29" s="39"/>
    </row>
    <row r="30" spans="1:9" x14ac:dyDescent="0.25">
      <c r="A30" s="41">
        <v>24</v>
      </c>
      <c r="B30" s="43">
        <f t="shared" si="0"/>
        <v>6958.9400855230324</v>
      </c>
      <c r="C30" s="43">
        <f t="shared" si="1"/>
        <v>5238.5025132080445</v>
      </c>
      <c r="D30" s="43">
        <f t="shared" si="2"/>
        <v>12197.442598731077</v>
      </c>
      <c r="E30" s="43">
        <f t="shared" si="3"/>
        <v>3136142.567839304</v>
      </c>
      <c r="F30" s="45">
        <f>+SUM(D19:D30)</f>
        <v>146369.31118477296</v>
      </c>
      <c r="I30" s="39"/>
    </row>
    <row r="31" spans="1:9" x14ac:dyDescent="0.25">
      <c r="A31" s="41">
        <v>25</v>
      </c>
      <c r="B31" s="43">
        <f t="shared" si="0"/>
        <v>6970.5383189989052</v>
      </c>
      <c r="C31" s="43">
        <f t="shared" si="1"/>
        <v>5226.9042797321717</v>
      </c>
      <c r="D31" s="43">
        <f t="shared" si="2"/>
        <v>12197.442598731077</v>
      </c>
      <c r="E31" s="43">
        <f t="shared" si="3"/>
        <v>3129172.0295203049</v>
      </c>
      <c r="I31" s="39"/>
    </row>
    <row r="32" spans="1:9" x14ac:dyDescent="0.25">
      <c r="A32" s="41">
        <v>26</v>
      </c>
      <c r="B32" s="43">
        <f t="shared" si="0"/>
        <v>6982.1558828639036</v>
      </c>
      <c r="C32" s="43">
        <f t="shared" si="1"/>
        <v>5215.2867158671743</v>
      </c>
      <c r="D32" s="43">
        <f t="shared" si="2"/>
        <v>12197.442598731077</v>
      </c>
      <c r="E32" s="43">
        <f t="shared" si="3"/>
        <v>3122189.8736374411</v>
      </c>
      <c r="I32" s="39"/>
    </row>
    <row r="33" spans="1:9" x14ac:dyDescent="0.25">
      <c r="A33" s="41">
        <v>27</v>
      </c>
      <c r="B33" s="43">
        <f t="shared" si="0"/>
        <v>6993.7928093353448</v>
      </c>
      <c r="C33" s="43">
        <f t="shared" si="1"/>
        <v>5203.6497893957348</v>
      </c>
      <c r="D33" s="43">
        <f t="shared" si="2"/>
        <v>12197.442598731077</v>
      </c>
      <c r="E33" s="43">
        <f t="shared" si="3"/>
        <v>3115196.0808281056</v>
      </c>
      <c r="I33" s="39"/>
    </row>
    <row r="34" spans="1:9" x14ac:dyDescent="0.25">
      <c r="A34" s="41">
        <v>28</v>
      </c>
      <c r="B34" s="43">
        <f t="shared" si="0"/>
        <v>7005.4491306842356</v>
      </c>
      <c r="C34" s="43">
        <f t="shared" si="1"/>
        <v>5191.9934680468423</v>
      </c>
      <c r="D34" s="43">
        <f t="shared" si="2"/>
        <v>12197.442598731077</v>
      </c>
      <c r="E34" s="43">
        <f t="shared" si="3"/>
        <v>3108190.6316974214</v>
      </c>
      <c r="I34" s="39"/>
    </row>
    <row r="35" spans="1:9" x14ac:dyDescent="0.25">
      <c r="A35" s="41">
        <v>29</v>
      </c>
      <c r="B35" s="43">
        <f t="shared" si="0"/>
        <v>7017.1248792353754</v>
      </c>
      <c r="C35" s="43">
        <f t="shared" si="1"/>
        <v>5180.3177194957025</v>
      </c>
      <c r="D35" s="43">
        <f t="shared" si="2"/>
        <v>12197.442598731077</v>
      </c>
      <c r="E35" s="43">
        <f t="shared" si="3"/>
        <v>3101173.506818186</v>
      </c>
      <c r="I35" s="39"/>
    </row>
    <row r="36" spans="1:9" x14ac:dyDescent="0.25">
      <c r="A36" s="41">
        <v>30</v>
      </c>
      <c r="B36" s="43">
        <f t="shared" si="0"/>
        <v>7028.820087367435</v>
      </c>
      <c r="C36" s="43">
        <f t="shared" si="1"/>
        <v>5168.6225113636428</v>
      </c>
      <c r="D36" s="43">
        <f t="shared" si="2"/>
        <v>12197.442598731077</v>
      </c>
      <c r="E36" s="43">
        <f t="shared" si="3"/>
        <v>3094144.6867308188</v>
      </c>
      <c r="I36" s="39"/>
    </row>
    <row r="37" spans="1:9" x14ac:dyDescent="0.25">
      <c r="A37" s="41">
        <v>31</v>
      </c>
      <c r="B37" s="43">
        <f t="shared" si="0"/>
        <v>7040.5347875130474</v>
      </c>
      <c r="C37" s="43">
        <f t="shared" si="1"/>
        <v>5156.9078112180305</v>
      </c>
      <c r="D37" s="43">
        <f t="shared" si="2"/>
        <v>12197.442598731077</v>
      </c>
      <c r="E37" s="43">
        <f t="shared" si="3"/>
        <v>3087104.151943306</v>
      </c>
      <c r="I37" s="39"/>
    </row>
    <row r="38" spans="1:9" x14ac:dyDescent="0.25">
      <c r="A38" s="41">
        <v>32</v>
      </c>
      <c r="B38" s="43">
        <f t="shared" si="0"/>
        <v>7052.2690121589012</v>
      </c>
      <c r="C38" s="43">
        <f t="shared" si="1"/>
        <v>5145.1735865721748</v>
      </c>
      <c r="D38" s="43">
        <f t="shared" si="2"/>
        <v>12197.442598731077</v>
      </c>
      <c r="E38" s="43">
        <f t="shared" si="3"/>
        <v>3080051.8829311472</v>
      </c>
      <c r="I38" s="39"/>
    </row>
    <row r="39" spans="1:9" x14ac:dyDescent="0.25">
      <c r="A39" s="41">
        <v>33</v>
      </c>
      <c r="B39" s="43">
        <f t="shared" si="0"/>
        <v>7064.0227938458347</v>
      </c>
      <c r="C39" s="43">
        <f t="shared" si="1"/>
        <v>5133.4198048852431</v>
      </c>
      <c r="D39" s="43">
        <f t="shared" si="2"/>
        <v>12197.442598731077</v>
      </c>
      <c r="E39" s="43">
        <f t="shared" si="3"/>
        <v>3072987.8601373015</v>
      </c>
      <c r="I39" s="39"/>
    </row>
    <row r="40" spans="1:9" x14ac:dyDescent="0.25">
      <c r="A40" s="41">
        <v>34</v>
      </c>
      <c r="B40" s="43">
        <f t="shared" si="0"/>
        <v>7075.7961651689102</v>
      </c>
      <c r="C40" s="43">
        <f t="shared" si="1"/>
        <v>5121.6464335621667</v>
      </c>
      <c r="D40" s="43">
        <f t="shared" si="2"/>
        <v>12197.442598731077</v>
      </c>
      <c r="E40" s="43">
        <f t="shared" si="3"/>
        <v>3065912.0639721327</v>
      </c>
      <c r="I40" s="39"/>
    </row>
    <row r="41" spans="1:9" x14ac:dyDescent="0.25">
      <c r="A41" s="41">
        <v>35</v>
      </c>
      <c r="B41" s="43">
        <f t="shared" si="0"/>
        <v>7087.589158777525</v>
      </c>
      <c r="C41" s="43">
        <f t="shared" si="1"/>
        <v>5109.8534399535538</v>
      </c>
      <c r="D41" s="43">
        <f t="shared" si="2"/>
        <v>12197.442598731077</v>
      </c>
      <c r="E41" s="43">
        <f t="shared" si="3"/>
        <v>3058824.4748133551</v>
      </c>
      <c r="F41" s="40" t="s">
        <v>7</v>
      </c>
      <c r="G41" s="40" t="s">
        <v>67</v>
      </c>
      <c r="I41" s="39"/>
    </row>
    <row r="42" spans="1:9" x14ac:dyDescent="0.25">
      <c r="A42" s="41">
        <v>36</v>
      </c>
      <c r="B42" s="43">
        <f t="shared" si="0"/>
        <v>7099.4018073754869</v>
      </c>
      <c r="C42" s="43">
        <f t="shared" si="1"/>
        <v>5098.040791355591</v>
      </c>
      <c r="D42" s="43">
        <f t="shared" si="2"/>
        <v>12197.442598731077</v>
      </c>
      <c r="E42" s="43">
        <f t="shared" si="3"/>
        <v>3051725.0730059794</v>
      </c>
      <c r="F42" s="45">
        <f>+SUM(D31:D42)</f>
        <v>146369.31118477296</v>
      </c>
      <c r="G42" s="45">
        <f>+SUM(D7:D42)</f>
        <v>439107.93355431891</v>
      </c>
      <c r="I42" s="39"/>
    </row>
    <row r="43" spans="1:9" x14ac:dyDescent="0.25">
      <c r="A43">
        <v>37</v>
      </c>
      <c r="B43" s="44">
        <f t="shared" si="0"/>
        <v>7111.2341437211144</v>
      </c>
      <c r="C43" s="44">
        <f t="shared" si="1"/>
        <v>5086.2084550099635</v>
      </c>
      <c r="D43" s="44">
        <f t="shared" si="2"/>
        <v>12197.442598731077</v>
      </c>
      <c r="E43" s="44">
        <f t="shared" si="3"/>
        <v>3044613.8388622585</v>
      </c>
      <c r="I43" s="39"/>
    </row>
    <row r="44" spans="1:9" x14ac:dyDescent="0.25">
      <c r="A44">
        <v>38</v>
      </c>
      <c r="B44" s="44">
        <f t="shared" si="0"/>
        <v>7123.0862006273155</v>
      </c>
      <c r="C44" s="44">
        <f t="shared" si="1"/>
        <v>5074.3563981037623</v>
      </c>
      <c r="D44" s="44">
        <f t="shared" si="2"/>
        <v>12197.442598731077</v>
      </c>
      <c r="E44" s="44">
        <f t="shared" si="3"/>
        <v>3037490.752661631</v>
      </c>
      <c r="G44" s="246" t="s">
        <v>65</v>
      </c>
      <c r="H44" s="41"/>
      <c r="I44" s="46"/>
    </row>
    <row r="45" spans="1:9" x14ac:dyDescent="0.25">
      <c r="A45">
        <v>39</v>
      </c>
      <c r="B45" s="44">
        <f t="shared" si="0"/>
        <v>7134.9580109616945</v>
      </c>
      <c r="C45" s="44">
        <f t="shared" si="1"/>
        <v>5062.4845877693842</v>
      </c>
      <c r="D45" s="44">
        <f t="shared" si="2"/>
        <v>12197.442598731077</v>
      </c>
      <c r="E45" s="44">
        <f t="shared" si="3"/>
        <v>3030355.7946506692</v>
      </c>
      <c r="G45" s="246"/>
      <c r="H45" s="41"/>
      <c r="I45" s="46">
        <f>+SUM(B43:B366)</f>
        <v>3051725.0730059808</v>
      </c>
    </row>
    <row r="46" spans="1:9" x14ac:dyDescent="0.25">
      <c r="A46">
        <v>40</v>
      </c>
      <c r="B46" s="44">
        <f t="shared" si="0"/>
        <v>7146.8496076466299</v>
      </c>
      <c r="C46" s="44">
        <f t="shared" si="1"/>
        <v>5050.592991084447</v>
      </c>
      <c r="D46" s="44">
        <f t="shared" si="2"/>
        <v>12197.442598731077</v>
      </c>
      <c r="E46" s="44">
        <f t="shared" si="3"/>
        <v>3023208.9450430227</v>
      </c>
      <c r="I46" s="39"/>
    </row>
    <row r="47" spans="1:9" x14ac:dyDescent="0.25">
      <c r="A47">
        <v>41</v>
      </c>
      <c r="B47" s="44">
        <f t="shared" si="0"/>
        <v>7158.7610236593764</v>
      </c>
      <c r="C47" s="44">
        <f t="shared" si="1"/>
        <v>5038.6815750717033</v>
      </c>
      <c r="D47" s="44">
        <f t="shared" si="2"/>
        <v>12197.442598731077</v>
      </c>
      <c r="E47" s="44">
        <f t="shared" si="3"/>
        <v>3016050.1840193635</v>
      </c>
      <c r="I47" s="39"/>
    </row>
    <row r="48" spans="1:9" x14ac:dyDescent="0.25">
      <c r="A48">
        <v>42</v>
      </c>
      <c r="B48" s="44">
        <f t="shared" si="0"/>
        <v>7170.6922920321394</v>
      </c>
      <c r="C48" s="44">
        <f t="shared" si="1"/>
        <v>5026.7503066989375</v>
      </c>
      <c r="D48" s="44">
        <f t="shared" si="2"/>
        <v>12197.442598731077</v>
      </c>
      <c r="E48" s="44">
        <f t="shared" si="3"/>
        <v>3008879.4917273312</v>
      </c>
      <c r="I48" s="39"/>
    </row>
    <row r="49" spans="1:9" x14ac:dyDescent="0.25">
      <c r="A49">
        <v>43</v>
      </c>
      <c r="B49" s="44">
        <f t="shared" si="0"/>
        <v>7182.6434458521926</v>
      </c>
      <c r="C49" s="44">
        <f t="shared" si="1"/>
        <v>5014.7991528788843</v>
      </c>
      <c r="D49" s="44">
        <f t="shared" si="2"/>
        <v>12197.442598731077</v>
      </c>
      <c r="E49" s="44">
        <f t="shared" si="3"/>
        <v>3001696.848281479</v>
      </c>
      <c r="I49" s="39"/>
    </row>
    <row r="50" spans="1:9" x14ac:dyDescent="0.25">
      <c r="A50">
        <v>44</v>
      </c>
      <c r="B50" s="44">
        <f t="shared" si="0"/>
        <v>7194.6145182619484</v>
      </c>
      <c r="C50" s="44">
        <f t="shared" si="1"/>
        <v>5002.8280804691303</v>
      </c>
      <c r="D50" s="44">
        <f t="shared" si="2"/>
        <v>12197.442598731077</v>
      </c>
      <c r="E50" s="44">
        <f t="shared" si="3"/>
        <v>2994502.233763217</v>
      </c>
      <c r="I50" s="39"/>
    </row>
    <row r="51" spans="1:9" x14ac:dyDescent="0.25">
      <c r="A51">
        <v>45</v>
      </c>
      <c r="B51" s="44">
        <f t="shared" si="0"/>
        <v>7206.6055424590504</v>
      </c>
      <c r="C51" s="44">
        <f t="shared" si="1"/>
        <v>4990.8370562720274</v>
      </c>
      <c r="D51" s="44">
        <f t="shared" si="2"/>
        <v>12197.442598731077</v>
      </c>
      <c r="E51" s="44">
        <f t="shared" si="3"/>
        <v>2987295.6282207579</v>
      </c>
      <c r="I51" s="39"/>
    </row>
    <row r="52" spans="1:9" x14ac:dyDescent="0.25">
      <c r="A52">
        <v>46</v>
      </c>
      <c r="B52" s="44">
        <f t="shared" si="0"/>
        <v>7218.6165516964829</v>
      </c>
      <c r="C52" s="44">
        <f t="shared" si="1"/>
        <v>4978.8260470345949</v>
      </c>
      <c r="D52" s="44">
        <f t="shared" si="2"/>
        <v>12197.442598731077</v>
      </c>
      <c r="E52" s="44">
        <f t="shared" si="3"/>
        <v>2980077.0116690616</v>
      </c>
      <c r="I52" s="39"/>
    </row>
    <row r="53" spans="1:9" x14ac:dyDescent="0.25">
      <c r="A53">
        <v>47</v>
      </c>
      <c r="B53" s="44">
        <f t="shared" si="0"/>
        <v>7230.6475792826441</v>
      </c>
      <c r="C53" s="44">
        <f t="shared" si="1"/>
        <v>4966.7950194484356</v>
      </c>
      <c r="D53" s="44">
        <f t="shared" si="2"/>
        <v>12197.442598731077</v>
      </c>
      <c r="E53" s="44">
        <f t="shared" si="3"/>
        <v>2972846.3640897791</v>
      </c>
      <c r="I53" s="39"/>
    </row>
    <row r="54" spans="1:9" x14ac:dyDescent="0.25">
      <c r="A54">
        <v>48</v>
      </c>
      <c r="B54" s="44">
        <f t="shared" si="0"/>
        <v>7242.6986585814475</v>
      </c>
      <c r="C54" s="44">
        <f t="shared" si="1"/>
        <v>4954.7439401496295</v>
      </c>
      <c r="D54" s="44">
        <f t="shared" si="2"/>
        <v>12197.442598731077</v>
      </c>
      <c r="E54" s="44">
        <f t="shared" si="3"/>
        <v>2965603.6654311977</v>
      </c>
      <c r="I54" s="39"/>
    </row>
    <row r="55" spans="1:9" x14ac:dyDescent="0.25">
      <c r="A55">
        <v>49</v>
      </c>
      <c r="B55" s="44">
        <f t="shared" si="0"/>
        <v>7254.7698230124179</v>
      </c>
      <c r="C55" s="44">
        <f t="shared" si="1"/>
        <v>4942.6727757186609</v>
      </c>
      <c r="D55" s="44">
        <f t="shared" si="2"/>
        <v>12197.442598731077</v>
      </c>
      <c r="E55" s="44">
        <f t="shared" si="3"/>
        <v>2958348.8956081853</v>
      </c>
      <c r="I55" s="39"/>
    </row>
    <row r="56" spans="1:9" x14ac:dyDescent="0.25">
      <c r="A56">
        <v>50</v>
      </c>
      <c r="B56" s="44">
        <f t="shared" si="0"/>
        <v>7266.861106050771</v>
      </c>
      <c r="C56" s="44">
        <f t="shared" si="1"/>
        <v>4930.5814926803068</v>
      </c>
      <c r="D56" s="44">
        <f t="shared" si="2"/>
        <v>12197.442598731077</v>
      </c>
      <c r="E56" s="44">
        <f t="shared" si="3"/>
        <v>2951082.0345021347</v>
      </c>
      <c r="I56" s="39"/>
    </row>
    <row r="57" spans="1:9" x14ac:dyDescent="0.25">
      <c r="A57">
        <v>51</v>
      </c>
      <c r="B57" s="44">
        <f t="shared" si="0"/>
        <v>7278.9725412275229</v>
      </c>
      <c r="C57" s="44">
        <f t="shared" si="1"/>
        <v>4918.4700575035567</v>
      </c>
      <c r="D57" s="44">
        <f t="shared" si="2"/>
        <v>12197.442598731077</v>
      </c>
      <c r="E57" s="44">
        <f t="shared" si="3"/>
        <v>2943803.0619609072</v>
      </c>
      <c r="I57" s="39"/>
    </row>
    <row r="58" spans="1:9" x14ac:dyDescent="0.25">
      <c r="A58">
        <v>52</v>
      </c>
      <c r="B58" s="44">
        <f t="shared" si="0"/>
        <v>7291.1041621295681</v>
      </c>
      <c r="C58" s="44">
        <f t="shared" si="1"/>
        <v>4906.3384366015089</v>
      </c>
      <c r="D58" s="44">
        <f t="shared" si="2"/>
        <v>12197.442598731077</v>
      </c>
      <c r="E58" s="44">
        <f t="shared" si="3"/>
        <v>2936511.9577987776</v>
      </c>
      <c r="I58" s="39"/>
    </row>
    <row r="59" spans="1:9" x14ac:dyDescent="0.25">
      <c r="A59">
        <v>53</v>
      </c>
      <c r="B59" s="44">
        <f t="shared" si="0"/>
        <v>7303.2560023997839</v>
      </c>
      <c r="C59" s="44">
        <f t="shared" si="1"/>
        <v>4894.1865963312939</v>
      </c>
      <c r="D59" s="44">
        <f t="shared" si="2"/>
        <v>12197.442598731077</v>
      </c>
      <c r="E59" s="44">
        <f t="shared" si="3"/>
        <v>2929208.701796378</v>
      </c>
      <c r="I59" s="39"/>
    </row>
    <row r="60" spans="1:9" x14ac:dyDescent="0.25">
      <c r="A60">
        <v>54</v>
      </c>
      <c r="B60" s="44">
        <f t="shared" si="0"/>
        <v>7315.4280957371175</v>
      </c>
      <c r="C60" s="44">
        <f t="shared" si="1"/>
        <v>4882.0145029939613</v>
      </c>
      <c r="D60" s="44">
        <f t="shared" si="2"/>
        <v>12197.442598731077</v>
      </c>
      <c r="E60" s="44">
        <f t="shared" si="3"/>
        <v>2921893.273700641</v>
      </c>
      <c r="I60" s="39"/>
    </row>
    <row r="61" spans="1:9" x14ac:dyDescent="0.25">
      <c r="A61">
        <v>55</v>
      </c>
      <c r="B61" s="44">
        <f t="shared" si="0"/>
        <v>7327.6204758966778</v>
      </c>
      <c r="C61" s="44">
        <f t="shared" si="1"/>
        <v>4869.8221228343982</v>
      </c>
      <c r="D61" s="44">
        <f t="shared" si="2"/>
        <v>12197.442598731077</v>
      </c>
      <c r="E61" s="44">
        <f t="shared" si="3"/>
        <v>2914565.6532247444</v>
      </c>
      <c r="I61" s="39"/>
    </row>
    <row r="62" spans="1:9" x14ac:dyDescent="0.25">
      <c r="A62">
        <v>56</v>
      </c>
      <c r="B62" s="44">
        <f t="shared" si="0"/>
        <v>7339.8331766898409</v>
      </c>
      <c r="C62" s="44">
        <f t="shared" si="1"/>
        <v>4857.6094220412369</v>
      </c>
      <c r="D62" s="44">
        <f t="shared" si="2"/>
        <v>12197.442598731077</v>
      </c>
      <c r="E62" s="44">
        <f t="shared" si="3"/>
        <v>2907225.8200480547</v>
      </c>
      <c r="I62" s="39"/>
    </row>
    <row r="63" spans="1:9" x14ac:dyDescent="0.25">
      <c r="A63">
        <v>57</v>
      </c>
      <c r="B63" s="44">
        <f t="shared" si="0"/>
        <v>7352.0662319843232</v>
      </c>
      <c r="C63" s="44">
        <f t="shared" si="1"/>
        <v>4845.3763667467547</v>
      </c>
      <c r="D63" s="44">
        <f t="shared" si="2"/>
        <v>12197.442598731077</v>
      </c>
      <c r="E63" s="44">
        <f t="shared" si="3"/>
        <v>2899873.7538160705</v>
      </c>
      <c r="I63" s="39"/>
    </row>
    <row r="64" spans="1:9" x14ac:dyDescent="0.25">
      <c r="A64">
        <v>58</v>
      </c>
      <c r="B64" s="44">
        <f t="shared" si="0"/>
        <v>7364.319675704297</v>
      </c>
      <c r="C64" s="44">
        <f t="shared" si="1"/>
        <v>4833.1229230267809</v>
      </c>
      <c r="D64" s="44">
        <f t="shared" si="2"/>
        <v>12197.442598731077</v>
      </c>
      <c r="E64" s="44">
        <f t="shared" si="3"/>
        <v>2892509.434140366</v>
      </c>
      <c r="I64" s="39"/>
    </row>
    <row r="65" spans="1:9" x14ac:dyDescent="0.25">
      <c r="A65">
        <v>59</v>
      </c>
      <c r="B65" s="44">
        <f t="shared" si="0"/>
        <v>7376.5935418304716</v>
      </c>
      <c r="C65" s="44">
        <f t="shared" si="1"/>
        <v>4820.849056900608</v>
      </c>
      <c r="D65" s="44">
        <f t="shared" si="2"/>
        <v>12197.442598731077</v>
      </c>
      <c r="E65" s="44">
        <f t="shared" si="3"/>
        <v>2885132.8405985357</v>
      </c>
      <c r="I65" s="39"/>
    </row>
    <row r="66" spans="1:9" x14ac:dyDescent="0.25">
      <c r="A66">
        <v>60</v>
      </c>
      <c r="B66" s="44">
        <f t="shared" si="0"/>
        <v>7388.8878644001879</v>
      </c>
      <c r="C66" s="44">
        <f t="shared" si="1"/>
        <v>4808.554734330889</v>
      </c>
      <c r="D66" s="44">
        <f t="shared" si="2"/>
        <v>12197.442598731077</v>
      </c>
      <c r="E66" s="44">
        <f t="shared" si="3"/>
        <v>2877743.9527341356</v>
      </c>
      <c r="I66" s="39"/>
    </row>
    <row r="67" spans="1:9" x14ac:dyDescent="0.25">
      <c r="A67">
        <v>61</v>
      </c>
      <c r="B67" s="44">
        <f t="shared" si="0"/>
        <v>7401.2026775075219</v>
      </c>
      <c r="C67" s="44">
        <f t="shared" si="1"/>
        <v>4796.2399212235568</v>
      </c>
      <c r="D67" s="44">
        <f t="shared" si="2"/>
        <v>12197.442598731077</v>
      </c>
      <c r="E67" s="44">
        <f t="shared" si="3"/>
        <v>2870342.7500566281</v>
      </c>
      <c r="I67" s="39"/>
    </row>
    <row r="68" spans="1:9" x14ac:dyDescent="0.25">
      <c r="A68">
        <v>62</v>
      </c>
      <c r="B68" s="44">
        <f t="shared" si="0"/>
        <v>7413.5380153033666</v>
      </c>
      <c r="C68" s="44">
        <f t="shared" si="1"/>
        <v>4783.9045834277103</v>
      </c>
      <c r="D68" s="44">
        <f t="shared" si="2"/>
        <v>12197.442598731077</v>
      </c>
      <c r="E68" s="44">
        <f t="shared" si="3"/>
        <v>2862929.2120413249</v>
      </c>
      <c r="I68" s="39"/>
    </row>
    <row r="69" spans="1:9" x14ac:dyDescent="0.25">
      <c r="A69">
        <v>63</v>
      </c>
      <c r="B69" s="44">
        <f t="shared" si="0"/>
        <v>7425.8939119955394</v>
      </c>
      <c r="C69" s="44">
        <f t="shared" si="1"/>
        <v>4771.5486867355376</v>
      </c>
      <c r="D69" s="44">
        <f t="shared" si="2"/>
        <v>12197.442598731077</v>
      </c>
      <c r="E69" s="44">
        <f t="shared" si="3"/>
        <v>2855503.3181293295</v>
      </c>
      <c r="I69" s="39"/>
    </row>
    <row r="70" spans="1:9" x14ac:dyDescent="0.25">
      <c r="A70">
        <v>64</v>
      </c>
      <c r="B70" s="44">
        <f t="shared" si="0"/>
        <v>7438.2704018488657</v>
      </c>
      <c r="C70" s="44">
        <f t="shared" si="1"/>
        <v>4759.1721968822121</v>
      </c>
      <c r="D70" s="44">
        <f t="shared" si="2"/>
        <v>12197.442598731077</v>
      </c>
      <c r="E70" s="44">
        <f t="shared" si="3"/>
        <v>2848065.0477274805</v>
      </c>
      <c r="I70" s="39"/>
    </row>
    <row r="71" spans="1:9" x14ac:dyDescent="0.25">
      <c r="A71">
        <v>65</v>
      </c>
      <c r="B71" s="44">
        <f t="shared" si="0"/>
        <v>7450.6675191852801</v>
      </c>
      <c r="C71" s="44">
        <f t="shared" si="1"/>
        <v>4746.7750795457969</v>
      </c>
      <c r="D71" s="44">
        <f t="shared" si="2"/>
        <v>12197.442598731077</v>
      </c>
      <c r="E71" s="44">
        <f t="shared" si="3"/>
        <v>2840614.3802082953</v>
      </c>
      <c r="I71" s="39"/>
    </row>
    <row r="72" spans="1:9" x14ac:dyDescent="0.25">
      <c r="A72">
        <v>66</v>
      </c>
      <c r="B72" s="44">
        <f t="shared" si="0"/>
        <v>7463.0852983839222</v>
      </c>
      <c r="C72" s="44">
        <f t="shared" si="1"/>
        <v>4734.3573003471556</v>
      </c>
      <c r="D72" s="44">
        <f t="shared" si="2"/>
        <v>12197.442598731077</v>
      </c>
      <c r="E72" s="44">
        <f t="shared" si="3"/>
        <v>2833151.2949099112</v>
      </c>
      <c r="I72" s="39"/>
    </row>
    <row r="73" spans="1:9" x14ac:dyDescent="0.25">
      <c r="A73">
        <v>67</v>
      </c>
      <c r="B73" s="44">
        <f t="shared" ref="B73:B136" si="4">-PPMT($D$2/12,A73,30*12,$D$1)</f>
        <v>7475.5237738812284</v>
      </c>
      <c r="C73" s="44">
        <f t="shared" ref="C73:C136" si="5">-IPMT($D$2/12,A73,30*12,$D$1)</f>
        <v>4721.9188248498485</v>
      </c>
      <c r="D73" s="44">
        <f t="shared" ref="D73:D136" si="6">-PMT($D$2/12,$D$3,$D$1)</f>
        <v>12197.442598731077</v>
      </c>
      <c r="E73" s="44">
        <f t="shared" ref="E73:E136" si="7">+E72-B73</f>
        <v>2825675.7711360301</v>
      </c>
      <c r="I73" s="39"/>
    </row>
    <row r="74" spans="1:9" x14ac:dyDescent="0.25">
      <c r="A74">
        <v>68</v>
      </c>
      <c r="B74" s="44">
        <f t="shared" si="4"/>
        <v>7487.9829801710312</v>
      </c>
      <c r="C74" s="44">
        <f t="shared" si="5"/>
        <v>4709.4596185600458</v>
      </c>
      <c r="D74" s="44">
        <f t="shared" si="6"/>
        <v>12197.442598731077</v>
      </c>
      <c r="E74" s="44">
        <f t="shared" si="7"/>
        <v>2818187.7881558589</v>
      </c>
      <c r="I74" s="39"/>
    </row>
    <row r="75" spans="1:9" x14ac:dyDescent="0.25">
      <c r="A75">
        <v>69</v>
      </c>
      <c r="B75" s="44">
        <f t="shared" si="4"/>
        <v>7500.4629518046495</v>
      </c>
      <c r="C75" s="44">
        <f t="shared" si="5"/>
        <v>4696.9796469264274</v>
      </c>
      <c r="D75" s="44">
        <f t="shared" si="6"/>
        <v>12197.442598731077</v>
      </c>
      <c r="E75" s="44">
        <f t="shared" si="7"/>
        <v>2810687.3252040544</v>
      </c>
      <c r="I75" s="39"/>
    </row>
    <row r="76" spans="1:9" x14ac:dyDescent="0.25">
      <c r="A76">
        <v>70</v>
      </c>
      <c r="B76" s="44">
        <f t="shared" si="4"/>
        <v>7512.9637233909907</v>
      </c>
      <c r="C76" s="44">
        <f t="shared" si="5"/>
        <v>4684.4788753400871</v>
      </c>
      <c r="D76" s="44">
        <f t="shared" si="6"/>
        <v>12197.442598731077</v>
      </c>
      <c r="E76" s="44">
        <f t="shared" si="7"/>
        <v>2803174.3614806635</v>
      </c>
      <c r="I76" s="39"/>
    </row>
    <row r="77" spans="1:9" x14ac:dyDescent="0.25">
      <c r="A77">
        <v>71</v>
      </c>
      <c r="B77" s="44">
        <f t="shared" si="4"/>
        <v>7525.4853295966432</v>
      </c>
      <c r="C77" s="44">
        <f t="shared" si="5"/>
        <v>4671.9572691344356</v>
      </c>
      <c r="D77" s="44">
        <f t="shared" si="6"/>
        <v>12197.442598731077</v>
      </c>
      <c r="E77" s="44">
        <f t="shared" si="7"/>
        <v>2795648.8761510667</v>
      </c>
      <c r="I77" s="39"/>
    </row>
    <row r="78" spans="1:9" x14ac:dyDescent="0.25">
      <c r="A78">
        <v>72</v>
      </c>
      <c r="B78" s="44">
        <f t="shared" si="4"/>
        <v>7538.02780514597</v>
      </c>
      <c r="C78" s="44">
        <f t="shared" si="5"/>
        <v>4659.4147935851088</v>
      </c>
      <c r="D78" s="44">
        <f t="shared" si="6"/>
        <v>12197.442598731077</v>
      </c>
      <c r="E78" s="44">
        <f t="shared" si="7"/>
        <v>2788110.8483459209</v>
      </c>
      <c r="I78" s="39"/>
    </row>
    <row r="79" spans="1:9" x14ac:dyDescent="0.25">
      <c r="A79">
        <v>73</v>
      </c>
      <c r="B79" s="44">
        <f t="shared" si="4"/>
        <v>7550.5911848212136</v>
      </c>
      <c r="C79" s="44">
        <f t="shared" si="5"/>
        <v>4646.8514139098643</v>
      </c>
      <c r="D79" s="44">
        <f t="shared" si="6"/>
        <v>12197.442598731077</v>
      </c>
      <c r="E79" s="44">
        <f t="shared" si="7"/>
        <v>2780560.2571610995</v>
      </c>
      <c r="I79" s="39"/>
    </row>
    <row r="80" spans="1:9" x14ac:dyDescent="0.25">
      <c r="A80">
        <v>74</v>
      </c>
      <c r="B80" s="44">
        <f t="shared" si="4"/>
        <v>7563.1755034625812</v>
      </c>
      <c r="C80" s="44">
        <f t="shared" si="5"/>
        <v>4634.2670952684957</v>
      </c>
      <c r="D80" s="44">
        <f t="shared" si="6"/>
        <v>12197.442598731077</v>
      </c>
      <c r="E80" s="44">
        <f t="shared" si="7"/>
        <v>2772997.0816576369</v>
      </c>
      <c r="I80" s="39"/>
    </row>
    <row r="81" spans="1:9" x14ac:dyDescent="0.25">
      <c r="A81">
        <v>75</v>
      </c>
      <c r="B81" s="44">
        <f t="shared" si="4"/>
        <v>7575.7807959683541</v>
      </c>
      <c r="C81" s="44">
        <f t="shared" si="5"/>
        <v>4621.6618027627246</v>
      </c>
      <c r="D81" s="44">
        <f t="shared" si="6"/>
        <v>12197.442598731077</v>
      </c>
      <c r="E81" s="44">
        <f t="shared" si="7"/>
        <v>2765421.3008616688</v>
      </c>
      <c r="I81" s="39"/>
    </row>
    <row r="82" spans="1:9" x14ac:dyDescent="0.25">
      <c r="A82">
        <v>76</v>
      </c>
      <c r="B82" s="44">
        <f t="shared" si="4"/>
        <v>7588.4070972949676</v>
      </c>
      <c r="C82" s="44">
        <f t="shared" si="5"/>
        <v>4609.0355014361121</v>
      </c>
      <c r="D82" s="44">
        <f t="shared" si="6"/>
        <v>12197.442598731077</v>
      </c>
      <c r="E82" s="44">
        <f t="shared" si="7"/>
        <v>2757832.8937643738</v>
      </c>
      <c r="I82" s="39"/>
    </row>
    <row r="83" spans="1:9" x14ac:dyDescent="0.25">
      <c r="A83">
        <v>77</v>
      </c>
      <c r="B83" s="44">
        <f t="shared" si="4"/>
        <v>7601.0544424571253</v>
      </c>
      <c r="C83" s="44">
        <f t="shared" si="5"/>
        <v>4596.3881562739516</v>
      </c>
      <c r="D83" s="44">
        <f t="shared" si="6"/>
        <v>12197.442598731077</v>
      </c>
      <c r="E83" s="44">
        <f t="shared" si="7"/>
        <v>2750231.8393219169</v>
      </c>
      <c r="I83" s="39"/>
    </row>
    <row r="84" spans="1:9" x14ac:dyDescent="0.25">
      <c r="A84">
        <v>78</v>
      </c>
      <c r="B84" s="44">
        <f t="shared" si="4"/>
        <v>7613.7228665278872</v>
      </c>
      <c r="C84" s="44">
        <f t="shared" si="5"/>
        <v>4583.7197322031898</v>
      </c>
      <c r="D84" s="44">
        <f t="shared" si="6"/>
        <v>12197.442598731077</v>
      </c>
      <c r="E84" s="44">
        <f t="shared" si="7"/>
        <v>2742618.1164553892</v>
      </c>
      <c r="I84" s="39"/>
    </row>
    <row r="85" spans="1:9" x14ac:dyDescent="0.25">
      <c r="A85">
        <v>79</v>
      </c>
      <c r="B85" s="44">
        <f t="shared" si="4"/>
        <v>7626.4124046387669</v>
      </c>
      <c r="C85" s="44">
        <f t="shared" si="5"/>
        <v>4571.0301940923118</v>
      </c>
      <c r="D85" s="44">
        <f t="shared" si="6"/>
        <v>12197.442598731077</v>
      </c>
      <c r="E85" s="44">
        <f t="shared" si="7"/>
        <v>2734991.7040507505</v>
      </c>
      <c r="I85" s="39"/>
    </row>
    <row r="86" spans="1:9" x14ac:dyDescent="0.25">
      <c r="A86">
        <v>80</v>
      </c>
      <c r="B86" s="44">
        <f t="shared" si="4"/>
        <v>7639.1230919798318</v>
      </c>
      <c r="C86" s="44">
        <f t="shared" si="5"/>
        <v>4558.3195067512461</v>
      </c>
      <c r="D86" s="44">
        <f t="shared" si="6"/>
        <v>12197.442598731077</v>
      </c>
      <c r="E86" s="44">
        <f t="shared" si="7"/>
        <v>2727352.5809587706</v>
      </c>
      <c r="I86" s="39"/>
    </row>
    <row r="87" spans="1:9" x14ac:dyDescent="0.25">
      <c r="A87">
        <v>81</v>
      </c>
      <c r="B87" s="44">
        <f t="shared" si="4"/>
        <v>7651.8549637997976</v>
      </c>
      <c r="C87" s="44">
        <f t="shared" si="5"/>
        <v>4545.5876349312803</v>
      </c>
      <c r="D87" s="44">
        <f t="shared" si="6"/>
        <v>12197.442598731077</v>
      </c>
      <c r="E87" s="44">
        <f t="shared" si="7"/>
        <v>2719700.7259949706</v>
      </c>
      <c r="I87" s="39"/>
    </row>
    <row r="88" spans="1:9" x14ac:dyDescent="0.25">
      <c r="A88">
        <v>82</v>
      </c>
      <c r="B88" s="44">
        <f t="shared" si="4"/>
        <v>7664.6080554061309</v>
      </c>
      <c r="C88" s="44">
        <f t="shared" si="5"/>
        <v>4532.8345433249469</v>
      </c>
      <c r="D88" s="44">
        <f t="shared" si="6"/>
        <v>12197.442598731077</v>
      </c>
      <c r="E88" s="44">
        <f t="shared" si="7"/>
        <v>2712036.1179395644</v>
      </c>
      <c r="I88" s="39"/>
    </row>
    <row r="89" spans="1:9" x14ac:dyDescent="0.25">
      <c r="A89">
        <v>83</v>
      </c>
      <c r="B89" s="44">
        <f t="shared" si="4"/>
        <v>7677.3824021651399</v>
      </c>
      <c r="C89" s="44">
        <f t="shared" si="5"/>
        <v>4520.0601965659362</v>
      </c>
      <c r="D89" s="44">
        <f t="shared" si="6"/>
        <v>12197.442598731077</v>
      </c>
      <c r="E89" s="44">
        <f t="shared" si="7"/>
        <v>2704358.7355373991</v>
      </c>
      <c r="I89" s="39"/>
    </row>
    <row r="90" spans="1:9" x14ac:dyDescent="0.25">
      <c r="A90">
        <v>84</v>
      </c>
      <c r="B90" s="44">
        <f t="shared" si="4"/>
        <v>7690.1780395020833</v>
      </c>
      <c r="C90" s="44">
        <f t="shared" si="5"/>
        <v>4507.2645592289937</v>
      </c>
      <c r="D90" s="44">
        <f t="shared" si="6"/>
        <v>12197.442598731077</v>
      </c>
      <c r="E90" s="44">
        <f t="shared" si="7"/>
        <v>2696668.5574978972</v>
      </c>
      <c r="I90" s="39"/>
    </row>
    <row r="91" spans="1:9" x14ac:dyDescent="0.25">
      <c r="A91">
        <v>85</v>
      </c>
      <c r="B91" s="44">
        <f t="shared" si="4"/>
        <v>7702.9950029012534</v>
      </c>
      <c r="C91" s="44">
        <f t="shared" si="5"/>
        <v>4494.4475958298244</v>
      </c>
      <c r="D91" s="44">
        <f t="shared" si="6"/>
        <v>12197.442598731077</v>
      </c>
      <c r="E91" s="44">
        <f t="shared" si="7"/>
        <v>2688965.562494996</v>
      </c>
      <c r="I91" s="39"/>
    </row>
    <row r="92" spans="1:9" x14ac:dyDescent="0.25">
      <c r="A92">
        <v>86</v>
      </c>
      <c r="B92" s="44">
        <f t="shared" si="4"/>
        <v>7715.8333279060889</v>
      </c>
      <c r="C92" s="44">
        <f t="shared" si="5"/>
        <v>4481.6092708249889</v>
      </c>
      <c r="D92" s="44">
        <f t="shared" si="6"/>
        <v>12197.442598731077</v>
      </c>
      <c r="E92" s="44">
        <f t="shared" si="7"/>
        <v>2681249.7291670898</v>
      </c>
      <c r="I92" s="39"/>
    </row>
    <row r="93" spans="1:9" x14ac:dyDescent="0.25">
      <c r="A93">
        <v>87</v>
      </c>
      <c r="B93" s="44">
        <f t="shared" si="4"/>
        <v>7728.6930501192655</v>
      </c>
      <c r="C93" s="44">
        <f t="shared" si="5"/>
        <v>4468.7495486118123</v>
      </c>
      <c r="D93" s="44">
        <f t="shared" si="6"/>
        <v>12197.442598731077</v>
      </c>
      <c r="E93" s="44">
        <f t="shared" si="7"/>
        <v>2673521.0361169707</v>
      </c>
      <c r="I93" s="39"/>
    </row>
    <row r="94" spans="1:9" x14ac:dyDescent="0.25">
      <c r="A94">
        <v>88</v>
      </c>
      <c r="B94" s="44">
        <f t="shared" si="4"/>
        <v>7741.5742052027972</v>
      </c>
      <c r="C94" s="44">
        <f t="shared" si="5"/>
        <v>4455.8683935282797</v>
      </c>
      <c r="D94" s="44">
        <f t="shared" si="6"/>
        <v>12197.442598731077</v>
      </c>
      <c r="E94" s="44">
        <f t="shared" si="7"/>
        <v>2665779.4619117677</v>
      </c>
      <c r="I94" s="39"/>
    </row>
    <row r="95" spans="1:9" x14ac:dyDescent="0.25">
      <c r="A95">
        <v>89</v>
      </c>
      <c r="B95" s="44">
        <f t="shared" si="4"/>
        <v>7754.4768288781361</v>
      </c>
      <c r="C95" s="44">
        <f t="shared" si="5"/>
        <v>4442.9657698529418</v>
      </c>
      <c r="D95" s="44">
        <f t="shared" si="6"/>
        <v>12197.442598731077</v>
      </c>
      <c r="E95" s="44">
        <f t="shared" si="7"/>
        <v>2658024.9850828894</v>
      </c>
      <c r="I95" s="39"/>
    </row>
    <row r="96" spans="1:9" x14ac:dyDescent="0.25">
      <c r="A96">
        <v>90</v>
      </c>
      <c r="B96" s="44">
        <f t="shared" si="4"/>
        <v>7767.4009569262653</v>
      </c>
      <c r="C96" s="44">
        <f t="shared" si="5"/>
        <v>4430.0416418048117</v>
      </c>
      <c r="D96" s="44">
        <f t="shared" si="6"/>
        <v>12197.442598731077</v>
      </c>
      <c r="E96" s="44">
        <f t="shared" si="7"/>
        <v>2650257.584125963</v>
      </c>
      <c r="I96" s="39"/>
    </row>
    <row r="97" spans="1:9" x14ac:dyDescent="0.25">
      <c r="A97">
        <v>91</v>
      </c>
      <c r="B97" s="44">
        <f t="shared" si="4"/>
        <v>7780.3466251878108</v>
      </c>
      <c r="C97" s="44">
        <f t="shared" si="5"/>
        <v>4417.0959735432671</v>
      </c>
      <c r="D97" s="44">
        <f t="shared" si="6"/>
        <v>12197.442598731077</v>
      </c>
      <c r="E97" s="44">
        <f t="shared" si="7"/>
        <v>2642477.2375007751</v>
      </c>
      <c r="I97" s="39"/>
    </row>
    <row r="98" spans="1:9" x14ac:dyDescent="0.25">
      <c r="A98">
        <v>92</v>
      </c>
      <c r="B98" s="44">
        <f t="shared" si="4"/>
        <v>7793.3138695631224</v>
      </c>
      <c r="C98" s="44">
        <f t="shared" si="5"/>
        <v>4404.1287291679555</v>
      </c>
      <c r="D98" s="44">
        <f t="shared" si="6"/>
        <v>12197.442598731077</v>
      </c>
      <c r="E98" s="44">
        <f t="shared" si="7"/>
        <v>2634683.9236312122</v>
      </c>
      <c r="I98" s="39"/>
    </row>
    <row r="99" spans="1:9" x14ac:dyDescent="0.25">
      <c r="A99">
        <v>93</v>
      </c>
      <c r="B99" s="44">
        <f t="shared" si="4"/>
        <v>7806.3027260123963</v>
      </c>
      <c r="C99" s="44">
        <f t="shared" si="5"/>
        <v>4391.1398727186834</v>
      </c>
      <c r="D99" s="44">
        <f t="shared" si="6"/>
        <v>12197.442598731077</v>
      </c>
      <c r="E99" s="44">
        <f t="shared" si="7"/>
        <v>2626877.6209052</v>
      </c>
      <c r="I99" s="39"/>
    </row>
    <row r="100" spans="1:9" x14ac:dyDescent="0.25">
      <c r="A100">
        <v>94</v>
      </c>
      <c r="B100" s="44">
        <f t="shared" si="4"/>
        <v>7819.3132305557483</v>
      </c>
      <c r="C100" s="44">
        <f t="shared" si="5"/>
        <v>4378.1293681753286</v>
      </c>
      <c r="D100" s="44">
        <f t="shared" si="6"/>
        <v>12197.442598731077</v>
      </c>
      <c r="E100" s="44">
        <f t="shared" si="7"/>
        <v>2619058.307674644</v>
      </c>
      <c r="I100" s="39"/>
    </row>
    <row r="101" spans="1:9" x14ac:dyDescent="0.25">
      <c r="A101">
        <v>95</v>
      </c>
      <c r="B101" s="44">
        <f t="shared" si="4"/>
        <v>7832.3454192733425</v>
      </c>
      <c r="C101" s="44">
        <f t="shared" si="5"/>
        <v>4365.0971794577354</v>
      </c>
      <c r="D101" s="44">
        <f t="shared" si="6"/>
        <v>12197.442598731077</v>
      </c>
      <c r="E101" s="44">
        <f t="shared" si="7"/>
        <v>2611225.9622553708</v>
      </c>
      <c r="I101" s="39"/>
    </row>
    <row r="102" spans="1:9" x14ac:dyDescent="0.25">
      <c r="A102">
        <v>96</v>
      </c>
      <c r="B102" s="44">
        <f t="shared" si="4"/>
        <v>7845.3993283054624</v>
      </c>
      <c r="C102" s="44">
        <f t="shared" si="5"/>
        <v>4352.0432704256136</v>
      </c>
      <c r="D102" s="44">
        <f t="shared" si="6"/>
        <v>12197.442598731077</v>
      </c>
      <c r="E102" s="44">
        <f t="shared" si="7"/>
        <v>2603380.5629270654</v>
      </c>
      <c r="I102" s="39"/>
    </row>
    <row r="103" spans="1:9" x14ac:dyDescent="0.25">
      <c r="A103">
        <v>97</v>
      </c>
      <c r="B103" s="44">
        <f t="shared" si="4"/>
        <v>7858.4749938526402</v>
      </c>
      <c r="C103" s="44">
        <f t="shared" si="5"/>
        <v>4338.9676048784386</v>
      </c>
      <c r="D103" s="44">
        <f t="shared" si="6"/>
        <v>12197.442598731077</v>
      </c>
      <c r="E103" s="44">
        <f t="shared" si="7"/>
        <v>2595522.087933213</v>
      </c>
      <c r="I103" s="39"/>
    </row>
    <row r="104" spans="1:9" x14ac:dyDescent="0.25">
      <c r="A104">
        <v>98</v>
      </c>
      <c r="B104" s="44">
        <f t="shared" si="4"/>
        <v>7871.5724521757284</v>
      </c>
      <c r="C104" s="44">
        <f t="shared" si="5"/>
        <v>4325.8701465553504</v>
      </c>
      <c r="D104" s="44">
        <f t="shared" si="6"/>
        <v>12197.442598731077</v>
      </c>
      <c r="E104" s="44">
        <f t="shared" si="7"/>
        <v>2587650.5154810371</v>
      </c>
      <c r="I104" s="39"/>
    </row>
    <row r="105" spans="1:9" x14ac:dyDescent="0.25">
      <c r="A105">
        <v>99</v>
      </c>
      <c r="B105" s="44">
        <f t="shared" si="4"/>
        <v>7884.6917395960199</v>
      </c>
      <c r="C105" s="44">
        <f t="shared" si="5"/>
        <v>4312.7508591350579</v>
      </c>
      <c r="D105" s="44">
        <f t="shared" si="6"/>
        <v>12197.442598731077</v>
      </c>
      <c r="E105" s="44">
        <f t="shared" si="7"/>
        <v>2579765.8237414411</v>
      </c>
      <c r="I105" s="39"/>
    </row>
    <row r="106" spans="1:9" x14ac:dyDescent="0.25">
      <c r="A106">
        <v>100</v>
      </c>
      <c r="B106" s="44">
        <f t="shared" si="4"/>
        <v>7897.8328924953476</v>
      </c>
      <c r="C106" s="44">
        <f t="shared" si="5"/>
        <v>4299.6097062357312</v>
      </c>
      <c r="D106" s="44">
        <f t="shared" si="6"/>
        <v>12197.442598731077</v>
      </c>
      <c r="E106" s="44">
        <f t="shared" si="7"/>
        <v>2571867.9908489459</v>
      </c>
      <c r="I106" s="39"/>
    </row>
    <row r="107" spans="1:9" x14ac:dyDescent="0.25">
      <c r="A107">
        <v>101</v>
      </c>
      <c r="B107" s="44">
        <f t="shared" si="4"/>
        <v>7910.9959473161734</v>
      </c>
      <c r="C107" s="44">
        <f t="shared" si="5"/>
        <v>4286.4466514149053</v>
      </c>
      <c r="D107" s="44">
        <f t="shared" si="6"/>
        <v>12197.442598731077</v>
      </c>
      <c r="E107" s="44">
        <f t="shared" si="7"/>
        <v>2563956.9949016296</v>
      </c>
      <c r="I107" s="39"/>
    </row>
    <row r="108" spans="1:9" x14ac:dyDescent="0.25">
      <c r="A108">
        <v>102</v>
      </c>
      <c r="B108" s="44">
        <f t="shared" si="4"/>
        <v>7924.1809405616987</v>
      </c>
      <c r="C108" s="44">
        <f t="shared" si="5"/>
        <v>4273.2616581693792</v>
      </c>
      <c r="D108" s="44">
        <f t="shared" si="6"/>
        <v>12197.442598731077</v>
      </c>
      <c r="E108" s="44">
        <f t="shared" si="7"/>
        <v>2556032.8139610677</v>
      </c>
      <c r="I108" s="39"/>
    </row>
    <row r="109" spans="1:9" x14ac:dyDescent="0.25">
      <c r="A109">
        <v>103</v>
      </c>
      <c r="B109" s="44">
        <f t="shared" si="4"/>
        <v>7937.3879087959685</v>
      </c>
      <c r="C109" s="44">
        <f t="shared" si="5"/>
        <v>4260.0546899351084</v>
      </c>
      <c r="D109" s="44">
        <f t="shared" si="6"/>
        <v>12197.442598731077</v>
      </c>
      <c r="E109" s="44">
        <f t="shared" si="7"/>
        <v>2548095.4260522719</v>
      </c>
      <c r="I109" s="39"/>
    </row>
    <row r="110" spans="1:9" x14ac:dyDescent="0.25">
      <c r="A110">
        <v>104</v>
      </c>
      <c r="B110" s="44">
        <f t="shared" si="4"/>
        <v>7950.6168886439618</v>
      </c>
      <c r="C110" s="44">
        <f t="shared" si="5"/>
        <v>4246.8257100871151</v>
      </c>
      <c r="D110" s="44">
        <f t="shared" si="6"/>
        <v>12197.442598731077</v>
      </c>
      <c r="E110" s="44">
        <f t="shared" si="7"/>
        <v>2540144.8091636277</v>
      </c>
      <c r="I110" s="39"/>
    </row>
    <row r="111" spans="1:9" x14ac:dyDescent="0.25">
      <c r="A111">
        <v>105</v>
      </c>
      <c r="B111" s="44">
        <f t="shared" si="4"/>
        <v>7963.8679167917016</v>
      </c>
      <c r="C111" s="44">
        <f t="shared" si="5"/>
        <v>4233.5746819393762</v>
      </c>
      <c r="D111" s="44">
        <f t="shared" si="6"/>
        <v>12197.442598731077</v>
      </c>
      <c r="E111" s="44">
        <f t="shared" si="7"/>
        <v>2532180.941246836</v>
      </c>
      <c r="I111" s="39"/>
    </row>
    <row r="112" spans="1:9" x14ac:dyDescent="0.25">
      <c r="A112">
        <v>106</v>
      </c>
      <c r="B112" s="44">
        <f t="shared" si="4"/>
        <v>7977.1410299863546</v>
      </c>
      <c r="C112" s="44">
        <f t="shared" si="5"/>
        <v>4220.3015687447232</v>
      </c>
      <c r="D112" s="44">
        <f t="shared" si="6"/>
        <v>12197.442598731077</v>
      </c>
      <c r="E112" s="44">
        <f t="shared" si="7"/>
        <v>2524203.8002168494</v>
      </c>
      <c r="I112" s="39"/>
    </row>
    <row r="113" spans="1:9" x14ac:dyDescent="0.25">
      <c r="A113">
        <v>107</v>
      </c>
      <c r="B113" s="44">
        <f t="shared" si="4"/>
        <v>7990.4362650363319</v>
      </c>
      <c r="C113" s="44">
        <f t="shared" si="5"/>
        <v>4207.0063336947451</v>
      </c>
      <c r="D113" s="44">
        <f t="shared" si="6"/>
        <v>12197.442598731077</v>
      </c>
      <c r="E113" s="44">
        <f t="shared" si="7"/>
        <v>2516213.363951813</v>
      </c>
      <c r="I113" s="39"/>
    </row>
    <row r="114" spans="1:9" x14ac:dyDescent="0.25">
      <c r="A114">
        <v>108</v>
      </c>
      <c r="B114" s="44">
        <f t="shared" si="4"/>
        <v>8003.7536588113917</v>
      </c>
      <c r="C114" s="44">
        <f t="shared" si="5"/>
        <v>4193.6889399196843</v>
      </c>
      <c r="D114" s="44">
        <f t="shared" si="6"/>
        <v>12197.442598731077</v>
      </c>
      <c r="E114" s="44">
        <f t="shared" si="7"/>
        <v>2508209.6102930014</v>
      </c>
      <c r="I114" s="39"/>
    </row>
    <row r="115" spans="1:9" x14ac:dyDescent="0.25">
      <c r="A115">
        <v>109</v>
      </c>
      <c r="B115" s="44">
        <f t="shared" si="4"/>
        <v>8017.0932482427461</v>
      </c>
      <c r="C115" s="44">
        <f t="shared" si="5"/>
        <v>4180.3493504883327</v>
      </c>
      <c r="D115" s="44">
        <f t="shared" si="6"/>
        <v>12197.442598731077</v>
      </c>
      <c r="E115" s="44">
        <f t="shared" si="7"/>
        <v>2500192.5170447584</v>
      </c>
      <c r="I115" s="39"/>
    </row>
    <row r="116" spans="1:9" x14ac:dyDescent="0.25">
      <c r="A116">
        <v>110</v>
      </c>
      <c r="B116" s="44">
        <f t="shared" si="4"/>
        <v>8030.4550703231498</v>
      </c>
      <c r="C116" s="44">
        <f t="shared" si="5"/>
        <v>4166.9875284079289</v>
      </c>
      <c r="D116" s="44">
        <f t="shared" si="6"/>
        <v>12197.442598731077</v>
      </c>
      <c r="E116" s="44">
        <f t="shared" si="7"/>
        <v>2492162.0619744351</v>
      </c>
      <c r="I116" s="39"/>
    </row>
    <row r="117" spans="1:9" x14ac:dyDescent="0.25">
      <c r="A117">
        <v>111</v>
      </c>
      <c r="B117" s="44">
        <f t="shared" si="4"/>
        <v>8043.8391621070223</v>
      </c>
      <c r="C117" s="44">
        <f t="shared" si="5"/>
        <v>4153.6034366240565</v>
      </c>
      <c r="D117" s="44">
        <f t="shared" si="6"/>
        <v>12197.442598731077</v>
      </c>
      <c r="E117" s="44">
        <f t="shared" si="7"/>
        <v>2484118.222812328</v>
      </c>
      <c r="I117" s="39"/>
    </row>
    <row r="118" spans="1:9" x14ac:dyDescent="0.25">
      <c r="A118">
        <v>112</v>
      </c>
      <c r="B118" s="44">
        <f t="shared" si="4"/>
        <v>8057.245560710533</v>
      </c>
      <c r="C118" s="44">
        <f t="shared" si="5"/>
        <v>4140.1970380205448</v>
      </c>
      <c r="D118" s="44">
        <f t="shared" si="6"/>
        <v>12197.442598731077</v>
      </c>
      <c r="E118" s="44">
        <f t="shared" si="7"/>
        <v>2476060.9772516177</v>
      </c>
      <c r="I118" s="39"/>
    </row>
    <row r="119" spans="1:9" x14ac:dyDescent="0.25">
      <c r="A119">
        <v>113</v>
      </c>
      <c r="B119" s="44">
        <f t="shared" si="4"/>
        <v>8070.6743033117182</v>
      </c>
      <c r="C119" s="44">
        <f t="shared" si="5"/>
        <v>4126.7682954193597</v>
      </c>
      <c r="D119" s="44">
        <f t="shared" si="6"/>
        <v>12197.442598731077</v>
      </c>
      <c r="E119" s="44">
        <f t="shared" si="7"/>
        <v>2467990.3029483058</v>
      </c>
      <c r="I119" s="39"/>
    </row>
    <row r="120" spans="1:9" x14ac:dyDescent="0.25">
      <c r="A120">
        <v>114</v>
      </c>
      <c r="B120" s="44">
        <f t="shared" si="4"/>
        <v>8084.1254271505704</v>
      </c>
      <c r="C120" s="44">
        <f t="shared" si="5"/>
        <v>4113.3171715805065</v>
      </c>
      <c r="D120" s="44">
        <f t="shared" si="6"/>
        <v>12197.442598731077</v>
      </c>
      <c r="E120" s="44">
        <f t="shared" si="7"/>
        <v>2459906.1775211552</v>
      </c>
      <c r="I120" s="39"/>
    </row>
    <row r="121" spans="1:9" x14ac:dyDescent="0.25">
      <c r="A121">
        <v>115</v>
      </c>
      <c r="B121" s="44">
        <f t="shared" si="4"/>
        <v>8097.5989695291555</v>
      </c>
      <c r="C121" s="44">
        <f t="shared" si="5"/>
        <v>4099.8436292019232</v>
      </c>
      <c r="D121" s="44">
        <f t="shared" si="6"/>
        <v>12197.442598731077</v>
      </c>
      <c r="E121" s="44">
        <f t="shared" si="7"/>
        <v>2451808.5785516258</v>
      </c>
      <c r="I121" s="39"/>
    </row>
    <row r="122" spans="1:9" x14ac:dyDescent="0.25">
      <c r="A122">
        <v>116</v>
      </c>
      <c r="B122" s="44">
        <f t="shared" si="4"/>
        <v>8111.0949678117031</v>
      </c>
      <c r="C122" s="44">
        <f t="shared" si="5"/>
        <v>4086.3476309193743</v>
      </c>
      <c r="D122" s="44">
        <f t="shared" si="6"/>
        <v>12197.442598731077</v>
      </c>
      <c r="E122" s="44">
        <f t="shared" si="7"/>
        <v>2443697.483583814</v>
      </c>
      <c r="I122" s="39"/>
    </row>
    <row r="123" spans="1:9" x14ac:dyDescent="0.25">
      <c r="A123">
        <v>117</v>
      </c>
      <c r="B123" s="44">
        <f t="shared" si="4"/>
        <v>8124.6134594247233</v>
      </c>
      <c r="C123" s="44">
        <f t="shared" si="5"/>
        <v>4072.829139306356</v>
      </c>
      <c r="D123" s="44">
        <f t="shared" si="6"/>
        <v>12197.442598731077</v>
      </c>
      <c r="E123" s="44">
        <f t="shared" si="7"/>
        <v>2435572.8701243894</v>
      </c>
      <c r="I123" s="39"/>
    </row>
    <row r="124" spans="1:9" x14ac:dyDescent="0.25">
      <c r="A124">
        <v>118</v>
      </c>
      <c r="B124" s="44">
        <f t="shared" si="4"/>
        <v>8138.1544818570983</v>
      </c>
      <c r="C124" s="44">
        <f t="shared" si="5"/>
        <v>4059.2881168739805</v>
      </c>
      <c r="D124" s="44">
        <f t="shared" si="6"/>
        <v>12197.442598731077</v>
      </c>
      <c r="E124" s="44">
        <f t="shared" si="7"/>
        <v>2427434.7156425323</v>
      </c>
      <c r="I124" s="39"/>
    </row>
    <row r="125" spans="1:9" x14ac:dyDescent="0.25">
      <c r="A125">
        <v>119</v>
      </c>
      <c r="B125" s="44">
        <f t="shared" si="4"/>
        <v>8151.7180726601919</v>
      </c>
      <c r="C125" s="44">
        <f t="shared" si="5"/>
        <v>4045.7245260708851</v>
      </c>
      <c r="D125" s="44">
        <f t="shared" si="6"/>
        <v>12197.442598731077</v>
      </c>
      <c r="E125" s="44">
        <f t="shared" si="7"/>
        <v>2419282.9975698721</v>
      </c>
      <c r="I125" s="39"/>
    </row>
    <row r="126" spans="1:9" x14ac:dyDescent="0.25">
      <c r="A126">
        <v>120</v>
      </c>
      <c r="B126" s="44">
        <f t="shared" si="4"/>
        <v>8165.3042694479609</v>
      </c>
      <c r="C126" s="44">
        <f t="shared" si="5"/>
        <v>4032.1383292831174</v>
      </c>
      <c r="D126" s="44">
        <f t="shared" si="6"/>
        <v>12197.442598731077</v>
      </c>
      <c r="E126" s="44">
        <f t="shared" si="7"/>
        <v>2411117.6933004241</v>
      </c>
      <c r="I126" s="39"/>
    </row>
    <row r="127" spans="1:9" x14ac:dyDescent="0.25">
      <c r="A127">
        <v>121</v>
      </c>
      <c r="B127" s="44">
        <f t="shared" si="4"/>
        <v>8178.9131098970392</v>
      </c>
      <c r="C127" s="44">
        <f t="shared" si="5"/>
        <v>4018.5294888340381</v>
      </c>
      <c r="D127" s="44">
        <f t="shared" si="6"/>
        <v>12197.442598731077</v>
      </c>
      <c r="E127" s="44">
        <f t="shared" si="7"/>
        <v>2402938.780190527</v>
      </c>
      <c r="I127" s="39"/>
    </row>
    <row r="128" spans="1:9" x14ac:dyDescent="0.25">
      <c r="A128">
        <v>122</v>
      </c>
      <c r="B128" s="44">
        <f t="shared" si="4"/>
        <v>8192.5446317468686</v>
      </c>
      <c r="C128" s="44">
        <f t="shared" si="5"/>
        <v>4004.8979669842097</v>
      </c>
      <c r="D128" s="44">
        <f t="shared" si="6"/>
        <v>12197.442598731077</v>
      </c>
      <c r="E128" s="44">
        <f t="shared" si="7"/>
        <v>2394746.2355587799</v>
      </c>
      <c r="I128" s="39"/>
    </row>
    <row r="129" spans="1:9" x14ac:dyDescent="0.25">
      <c r="A129">
        <v>123</v>
      </c>
      <c r="B129" s="44">
        <f t="shared" si="4"/>
        <v>8206.1988727997796</v>
      </c>
      <c r="C129" s="44">
        <f t="shared" si="5"/>
        <v>3991.2437259312987</v>
      </c>
      <c r="D129" s="44">
        <f t="shared" si="6"/>
        <v>12197.442598731077</v>
      </c>
      <c r="E129" s="44">
        <f t="shared" si="7"/>
        <v>2386540.0366859799</v>
      </c>
      <c r="I129" s="39"/>
    </row>
    <row r="130" spans="1:9" x14ac:dyDescent="0.25">
      <c r="A130">
        <v>124</v>
      </c>
      <c r="B130" s="44">
        <f t="shared" si="4"/>
        <v>8219.8758709211124</v>
      </c>
      <c r="C130" s="44">
        <f t="shared" si="5"/>
        <v>3977.5667278099659</v>
      </c>
      <c r="D130" s="44">
        <f t="shared" si="6"/>
        <v>12197.442598731077</v>
      </c>
      <c r="E130" s="44">
        <f t="shared" si="7"/>
        <v>2378320.1608150587</v>
      </c>
      <c r="I130" s="39"/>
    </row>
    <row r="131" spans="1:9" x14ac:dyDescent="0.25">
      <c r="A131">
        <v>125</v>
      </c>
      <c r="B131" s="44">
        <f t="shared" si="4"/>
        <v>8233.5756640393156</v>
      </c>
      <c r="C131" s="44">
        <f t="shared" si="5"/>
        <v>3963.8669346917641</v>
      </c>
      <c r="D131" s="44">
        <f t="shared" si="6"/>
        <v>12197.442598731077</v>
      </c>
      <c r="E131" s="44">
        <f t="shared" si="7"/>
        <v>2370086.5851510195</v>
      </c>
      <c r="I131" s="39"/>
    </row>
    <row r="132" spans="1:9" x14ac:dyDescent="0.25">
      <c r="A132">
        <v>126</v>
      </c>
      <c r="B132" s="44">
        <f t="shared" si="4"/>
        <v>8247.2982901460455</v>
      </c>
      <c r="C132" s="44">
        <f t="shared" si="5"/>
        <v>3950.144308585031</v>
      </c>
      <c r="D132" s="44">
        <f t="shared" si="6"/>
        <v>12197.442598731077</v>
      </c>
      <c r="E132" s="44">
        <f t="shared" si="7"/>
        <v>2361839.2868608735</v>
      </c>
      <c r="I132" s="39"/>
    </row>
    <row r="133" spans="1:9" x14ac:dyDescent="0.25">
      <c r="A133">
        <v>127</v>
      </c>
      <c r="B133" s="44">
        <f t="shared" si="4"/>
        <v>8261.0437872962884</v>
      </c>
      <c r="C133" s="44">
        <f t="shared" si="5"/>
        <v>3936.3988114347876</v>
      </c>
      <c r="D133" s="44">
        <f t="shared" si="6"/>
        <v>12197.442598731077</v>
      </c>
      <c r="E133" s="44">
        <f t="shared" si="7"/>
        <v>2353578.2430735771</v>
      </c>
      <c r="I133" s="39"/>
    </row>
    <row r="134" spans="1:9" x14ac:dyDescent="0.25">
      <c r="A134">
        <v>128</v>
      </c>
      <c r="B134" s="44">
        <f t="shared" si="4"/>
        <v>8274.8121936084499</v>
      </c>
      <c r="C134" s="44">
        <f t="shared" si="5"/>
        <v>3922.6304051226271</v>
      </c>
      <c r="D134" s="44">
        <f t="shared" si="6"/>
        <v>12197.442598731077</v>
      </c>
      <c r="E134" s="44">
        <f t="shared" si="7"/>
        <v>2345303.4308799687</v>
      </c>
      <c r="I134" s="39"/>
    </row>
    <row r="135" spans="1:9" x14ac:dyDescent="0.25">
      <c r="A135">
        <v>129</v>
      </c>
      <c r="B135" s="44">
        <f t="shared" si="4"/>
        <v>8288.6035472644635</v>
      </c>
      <c r="C135" s="44">
        <f t="shared" si="5"/>
        <v>3908.839051466613</v>
      </c>
      <c r="D135" s="44">
        <f t="shared" si="6"/>
        <v>12197.442598731077</v>
      </c>
      <c r="E135" s="44">
        <f t="shared" si="7"/>
        <v>2337014.8273327043</v>
      </c>
      <c r="I135" s="39"/>
    </row>
    <row r="136" spans="1:9" x14ac:dyDescent="0.25">
      <c r="A136">
        <v>130</v>
      </c>
      <c r="B136" s="44">
        <f t="shared" si="4"/>
        <v>8302.4178865099057</v>
      </c>
      <c r="C136" s="44">
        <f t="shared" si="5"/>
        <v>3895.0247122211736</v>
      </c>
      <c r="D136" s="44">
        <f t="shared" si="6"/>
        <v>12197.442598731077</v>
      </c>
      <c r="E136" s="44">
        <f t="shared" si="7"/>
        <v>2328712.4094461943</v>
      </c>
      <c r="I136" s="39"/>
    </row>
    <row r="137" spans="1:9" x14ac:dyDescent="0.25">
      <c r="A137">
        <v>131</v>
      </c>
      <c r="B137" s="44">
        <f t="shared" ref="B137:B200" si="8">-PPMT($D$2/12,A137,30*12,$D$1)</f>
        <v>8316.2552496540884</v>
      </c>
      <c r="C137" s="44">
        <f t="shared" ref="C137:C200" si="9">-IPMT($D$2/12,A137,30*12,$D$1)</f>
        <v>3881.1873490769899</v>
      </c>
      <c r="D137" s="44">
        <f t="shared" ref="D137:D200" si="10">-PMT($D$2/12,$D$3,$D$1)</f>
        <v>12197.442598731077</v>
      </c>
      <c r="E137" s="44">
        <f t="shared" ref="E137:E200" si="11">+E136-B137</f>
        <v>2320396.1541965404</v>
      </c>
      <c r="I137" s="39"/>
    </row>
    <row r="138" spans="1:9" x14ac:dyDescent="0.25">
      <c r="A138">
        <v>132</v>
      </c>
      <c r="B138" s="44">
        <f t="shared" si="8"/>
        <v>8330.1156750701775</v>
      </c>
      <c r="C138" s="44">
        <f t="shared" si="9"/>
        <v>3867.3269236608994</v>
      </c>
      <c r="D138" s="44">
        <f t="shared" si="10"/>
        <v>12197.442598731077</v>
      </c>
      <c r="E138" s="44">
        <f t="shared" si="11"/>
        <v>2312066.03852147</v>
      </c>
      <c r="I138" s="39"/>
    </row>
    <row r="139" spans="1:9" x14ac:dyDescent="0.25">
      <c r="A139">
        <v>133</v>
      </c>
      <c r="B139" s="44">
        <f t="shared" si="8"/>
        <v>8343.9992011952945</v>
      </c>
      <c r="C139" s="44">
        <f t="shared" si="9"/>
        <v>3853.443397535782</v>
      </c>
      <c r="D139" s="44">
        <f t="shared" si="10"/>
        <v>12197.442598731077</v>
      </c>
      <c r="E139" s="44">
        <f t="shared" si="11"/>
        <v>2303722.0393202747</v>
      </c>
      <c r="I139" s="39"/>
    </row>
    <row r="140" spans="1:9" x14ac:dyDescent="0.25">
      <c r="A140">
        <v>134</v>
      </c>
      <c r="B140" s="44">
        <f t="shared" si="8"/>
        <v>8357.9058665306202</v>
      </c>
      <c r="C140" s="44">
        <f t="shared" si="9"/>
        <v>3839.5367322004568</v>
      </c>
      <c r="D140" s="44">
        <f t="shared" si="10"/>
        <v>12197.442598731077</v>
      </c>
      <c r="E140" s="44">
        <f t="shared" si="11"/>
        <v>2295364.133453744</v>
      </c>
      <c r="I140" s="39"/>
    </row>
    <row r="141" spans="1:9" x14ac:dyDescent="0.25">
      <c r="A141">
        <v>135</v>
      </c>
      <c r="B141" s="44">
        <f t="shared" si="8"/>
        <v>8371.8357096415057</v>
      </c>
      <c r="C141" s="44">
        <f t="shared" si="9"/>
        <v>3825.6068890895735</v>
      </c>
      <c r="D141" s="44">
        <f t="shared" si="10"/>
        <v>12197.442598731077</v>
      </c>
      <c r="E141" s="44">
        <f t="shared" si="11"/>
        <v>2286992.2977441023</v>
      </c>
      <c r="I141" s="39"/>
    </row>
    <row r="142" spans="1:9" x14ac:dyDescent="0.25">
      <c r="A142">
        <v>136</v>
      </c>
      <c r="B142" s="44">
        <f t="shared" si="8"/>
        <v>8385.7887691575743</v>
      </c>
      <c r="C142" s="44">
        <f t="shared" si="9"/>
        <v>3811.6538295735031</v>
      </c>
      <c r="D142" s="44">
        <f t="shared" si="10"/>
        <v>12197.442598731077</v>
      </c>
      <c r="E142" s="44">
        <f t="shared" si="11"/>
        <v>2278606.5089749447</v>
      </c>
      <c r="I142" s="39"/>
    </row>
    <row r="143" spans="1:9" x14ac:dyDescent="0.25">
      <c r="A143">
        <v>137</v>
      </c>
      <c r="B143" s="44">
        <f t="shared" si="8"/>
        <v>8399.7650837728379</v>
      </c>
      <c r="C143" s="44">
        <f t="shared" si="9"/>
        <v>3797.6775149582409</v>
      </c>
      <c r="D143" s="44">
        <f t="shared" si="10"/>
        <v>12197.442598731077</v>
      </c>
      <c r="E143" s="44">
        <f t="shared" si="11"/>
        <v>2270206.7438911716</v>
      </c>
      <c r="I143" s="39"/>
    </row>
    <row r="144" spans="1:9" x14ac:dyDescent="0.25">
      <c r="A144">
        <v>138</v>
      </c>
      <c r="B144" s="44">
        <f t="shared" si="8"/>
        <v>8413.7646922457916</v>
      </c>
      <c r="C144" s="44">
        <f t="shared" si="9"/>
        <v>3783.6779064852863</v>
      </c>
      <c r="D144" s="44">
        <f t="shared" si="10"/>
        <v>12197.442598731077</v>
      </c>
      <c r="E144" s="44">
        <f t="shared" si="11"/>
        <v>2261792.9791989257</v>
      </c>
      <c r="I144" s="39"/>
    </row>
    <row r="145" spans="1:9" x14ac:dyDescent="0.25">
      <c r="A145">
        <v>139</v>
      </c>
      <c r="B145" s="44">
        <f t="shared" si="8"/>
        <v>8427.7876333995337</v>
      </c>
      <c r="C145" s="44">
        <f t="shared" si="9"/>
        <v>3769.6549653315428</v>
      </c>
      <c r="D145" s="44">
        <f t="shared" si="10"/>
        <v>12197.442598731077</v>
      </c>
      <c r="E145" s="44">
        <f t="shared" si="11"/>
        <v>2253365.1915655262</v>
      </c>
      <c r="I145" s="39"/>
    </row>
    <row r="146" spans="1:9" x14ac:dyDescent="0.25">
      <c r="A146">
        <v>140</v>
      </c>
      <c r="B146" s="44">
        <f t="shared" si="8"/>
        <v>8441.8339461218675</v>
      </c>
      <c r="C146" s="44">
        <f t="shared" si="9"/>
        <v>3755.6086526092104</v>
      </c>
      <c r="D146" s="44">
        <f t="shared" si="10"/>
        <v>12197.442598731077</v>
      </c>
      <c r="E146" s="44">
        <f t="shared" si="11"/>
        <v>2244923.3576194043</v>
      </c>
      <c r="I146" s="39"/>
    </row>
    <row r="147" spans="1:9" x14ac:dyDescent="0.25">
      <c r="A147">
        <v>141</v>
      </c>
      <c r="B147" s="44">
        <f t="shared" si="8"/>
        <v>8455.9036693654052</v>
      </c>
      <c r="C147" s="44">
        <f t="shared" si="9"/>
        <v>3741.538929365674</v>
      </c>
      <c r="D147" s="44">
        <f t="shared" si="10"/>
        <v>12197.442598731077</v>
      </c>
      <c r="E147" s="44">
        <f t="shared" si="11"/>
        <v>2236467.4539500391</v>
      </c>
      <c r="I147" s="39"/>
    </row>
    <row r="148" spans="1:9" x14ac:dyDescent="0.25">
      <c r="A148">
        <v>142</v>
      </c>
      <c r="B148" s="44">
        <f t="shared" si="8"/>
        <v>8469.9968421476788</v>
      </c>
      <c r="C148" s="44">
        <f t="shared" si="9"/>
        <v>3727.4457565833986</v>
      </c>
      <c r="D148" s="44">
        <f t="shared" si="10"/>
        <v>12197.442598731077</v>
      </c>
      <c r="E148" s="44">
        <f t="shared" si="11"/>
        <v>2227997.4571078913</v>
      </c>
      <c r="I148" s="39"/>
    </row>
    <row r="149" spans="1:9" x14ac:dyDescent="0.25">
      <c r="A149">
        <v>143</v>
      </c>
      <c r="B149" s="44">
        <f t="shared" si="8"/>
        <v>8484.113503551258</v>
      </c>
      <c r="C149" s="44">
        <f t="shared" si="9"/>
        <v>3713.329095179819</v>
      </c>
      <c r="D149" s="44">
        <f t="shared" si="10"/>
        <v>12197.442598731077</v>
      </c>
      <c r="E149" s="44">
        <f t="shared" si="11"/>
        <v>2219513.3436043402</v>
      </c>
      <c r="I149" s="39"/>
    </row>
    <row r="150" spans="1:9" x14ac:dyDescent="0.25">
      <c r="A150">
        <v>144</v>
      </c>
      <c r="B150" s="44">
        <f t="shared" si="8"/>
        <v>8498.2536927238434</v>
      </c>
      <c r="C150" s="44">
        <f t="shared" si="9"/>
        <v>3699.188906007234</v>
      </c>
      <c r="D150" s="44">
        <f t="shared" si="10"/>
        <v>12197.442598731077</v>
      </c>
      <c r="E150" s="44">
        <f t="shared" si="11"/>
        <v>2211015.0899116164</v>
      </c>
      <c r="I150" s="39"/>
    </row>
    <row r="151" spans="1:9" x14ac:dyDescent="0.25">
      <c r="A151">
        <v>145</v>
      </c>
      <c r="B151" s="44">
        <f t="shared" si="8"/>
        <v>8512.4174488783829</v>
      </c>
      <c r="C151" s="44">
        <f t="shared" si="9"/>
        <v>3685.0251498526936</v>
      </c>
      <c r="D151" s="44">
        <f t="shared" si="10"/>
        <v>12197.442598731077</v>
      </c>
      <c r="E151" s="44">
        <f t="shared" si="11"/>
        <v>2202502.6724627381</v>
      </c>
      <c r="I151" s="39"/>
    </row>
    <row r="152" spans="1:9" x14ac:dyDescent="0.25">
      <c r="A152">
        <v>146</v>
      </c>
      <c r="B152" s="44">
        <f t="shared" si="8"/>
        <v>8526.6048112931821</v>
      </c>
      <c r="C152" s="44">
        <f t="shared" si="9"/>
        <v>3670.8377874378971</v>
      </c>
      <c r="D152" s="44">
        <f t="shared" si="10"/>
        <v>12197.442598731077</v>
      </c>
      <c r="E152" s="44">
        <f t="shared" si="11"/>
        <v>2193976.067651445</v>
      </c>
      <c r="I152" s="39"/>
    </row>
    <row r="153" spans="1:9" x14ac:dyDescent="0.25">
      <c r="A153">
        <v>147</v>
      </c>
      <c r="B153" s="44">
        <f t="shared" si="8"/>
        <v>8540.8158193120034</v>
      </c>
      <c r="C153" s="44">
        <f t="shared" si="9"/>
        <v>3656.6267794190744</v>
      </c>
      <c r="D153" s="44">
        <f t="shared" si="10"/>
        <v>12197.442598731077</v>
      </c>
      <c r="E153" s="44">
        <f t="shared" si="11"/>
        <v>2185435.2518321332</v>
      </c>
      <c r="I153" s="39"/>
    </row>
    <row r="154" spans="1:9" x14ac:dyDescent="0.25">
      <c r="A154">
        <v>148</v>
      </c>
      <c r="B154" s="44">
        <f t="shared" si="8"/>
        <v>8555.0505123441908</v>
      </c>
      <c r="C154" s="44">
        <f t="shared" si="9"/>
        <v>3642.392086386888</v>
      </c>
      <c r="D154" s="44">
        <f t="shared" si="10"/>
        <v>12197.442598731077</v>
      </c>
      <c r="E154" s="44">
        <f t="shared" si="11"/>
        <v>2176880.201319789</v>
      </c>
      <c r="I154" s="39"/>
    </row>
    <row r="155" spans="1:9" x14ac:dyDescent="0.25">
      <c r="A155">
        <v>149</v>
      </c>
      <c r="B155" s="44">
        <f t="shared" si="8"/>
        <v>8569.3089298647628</v>
      </c>
      <c r="C155" s="44">
        <f t="shared" si="9"/>
        <v>3628.1336688663137</v>
      </c>
      <c r="D155" s="44">
        <f t="shared" si="10"/>
        <v>12197.442598731077</v>
      </c>
      <c r="E155" s="44">
        <f t="shared" si="11"/>
        <v>2168310.8923899243</v>
      </c>
      <c r="I155" s="39"/>
    </row>
    <row r="156" spans="1:9" x14ac:dyDescent="0.25">
      <c r="A156">
        <v>150</v>
      </c>
      <c r="B156" s="44">
        <f t="shared" si="8"/>
        <v>8583.5911114145365</v>
      </c>
      <c r="C156" s="44">
        <f t="shared" si="9"/>
        <v>3613.8514873165391</v>
      </c>
      <c r="D156" s="44">
        <f t="shared" si="10"/>
        <v>12197.442598731077</v>
      </c>
      <c r="E156" s="44">
        <f t="shared" si="11"/>
        <v>2159727.3012785097</v>
      </c>
      <c r="I156" s="39"/>
    </row>
    <row r="157" spans="1:9" x14ac:dyDescent="0.25">
      <c r="A157">
        <v>151</v>
      </c>
      <c r="B157" s="44">
        <f t="shared" si="8"/>
        <v>8597.8970966002289</v>
      </c>
      <c r="C157" s="44">
        <f t="shared" si="9"/>
        <v>3599.5455021308489</v>
      </c>
      <c r="D157" s="44">
        <f t="shared" si="10"/>
        <v>12197.442598731077</v>
      </c>
      <c r="E157" s="44">
        <f t="shared" si="11"/>
        <v>2151129.4041819093</v>
      </c>
      <c r="I157" s="39"/>
    </row>
    <row r="158" spans="1:9" x14ac:dyDescent="0.25">
      <c r="A158">
        <v>152</v>
      </c>
      <c r="B158" s="44">
        <f t="shared" si="8"/>
        <v>8612.2269250945628</v>
      </c>
      <c r="C158" s="44">
        <f t="shared" si="9"/>
        <v>3585.215673636515</v>
      </c>
      <c r="D158" s="44">
        <f t="shared" si="10"/>
        <v>12197.442598731077</v>
      </c>
      <c r="E158" s="44">
        <f t="shared" si="11"/>
        <v>2142517.1772568147</v>
      </c>
      <c r="I158" s="39"/>
    </row>
    <row r="159" spans="1:9" x14ac:dyDescent="0.25">
      <c r="A159">
        <v>153</v>
      </c>
      <c r="B159" s="44">
        <f t="shared" si="8"/>
        <v>8626.5806366363868</v>
      </c>
      <c r="C159" s="44">
        <f t="shared" si="9"/>
        <v>3570.8619620946915</v>
      </c>
      <c r="D159" s="44">
        <f t="shared" si="10"/>
        <v>12197.442598731077</v>
      </c>
      <c r="E159" s="44">
        <f t="shared" si="11"/>
        <v>2133890.5966201783</v>
      </c>
      <c r="I159" s="39"/>
    </row>
    <row r="160" spans="1:9" x14ac:dyDescent="0.25">
      <c r="A160">
        <v>154</v>
      </c>
      <c r="B160" s="44">
        <f t="shared" si="8"/>
        <v>8640.9582710307805</v>
      </c>
      <c r="C160" s="44">
        <f t="shared" si="9"/>
        <v>3556.4843277002965</v>
      </c>
      <c r="D160" s="44">
        <f t="shared" si="10"/>
        <v>12197.442598731077</v>
      </c>
      <c r="E160" s="44">
        <f t="shared" si="11"/>
        <v>2125249.6383491475</v>
      </c>
      <c r="I160" s="39"/>
    </row>
    <row r="161" spans="1:9" x14ac:dyDescent="0.25">
      <c r="A161">
        <v>155</v>
      </c>
      <c r="B161" s="44">
        <f t="shared" si="8"/>
        <v>8655.3598681491658</v>
      </c>
      <c r="C161" s="44">
        <f t="shared" si="9"/>
        <v>3542.0827305819125</v>
      </c>
      <c r="D161" s="44">
        <f t="shared" si="10"/>
        <v>12197.442598731077</v>
      </c>
      <c r="E161" s="44">
        <f t="shared" si="11"/>
        <v>2116594.2784809982</v>
      </c>
      <c r="I161" s="39"/>
    </row>
    <row r="162" spans="1:9" x14ac:dyDescent="0.25">
      <c r="A162">
        <v>156</v>
      </c>
      <c r="B162" s="44">
        <f t="shared" si="8"/>
        <v>8669.7854679294142</v>
      </c>
      <c r="C162" s="44">
        <f t="shared" si="9"/>
        <v>3527.6571308016632</v>
      </c>
      <c r="D162" s="44">
        <f t="shared" si="10"/>
        <v>12197.442598731077</v>
      </c>
      <c r="E162" s="44">
        <f t="shared" si="11"/>
        <v>2107924.493013069</v>
      </c>
      <c r="I162" s="39"/>
    </row>
    <row r="163" spans="1:9" x14ac:dyDescent="0.25">
      <c r="A163">
        <v>157</v>
      </c>
      <c r="B163" s="44">
        <f t="shared" si="8"/>
        <v>8684.2351103759647</v>
      </c>
      <c r="C163" s="44">
        <f t="shared" si="9"/>
        <v>3513.2074883551145</v>
      </c>
      <c r="D163" s="44">
        <f t="shared" si="10"/>
        <v>12197.442598731077</v>
      </c>
      <c r="E163" s="44">
        <f t="shared" si="11"/>
        <v>2099240.257902693</v>
      </c>
      <c r="I163" s="39"/>
    </row>
    <row r="164" spans="1:9" x14ac:dyDescent="0.25">
      <c r="A164">
        <v>158</v>
      </c>
      <c r="B164" s="44">
        <f t="shared" si="8"/>
        <v>8698.7088355599244</v>
      </c>
      <c r="C164" s="44">
        <f t="shared" si="9"/>
        <v>3498.7337631711544</v>
      </c>
      <c r="D164" s="44">
        <f t="shared" si="10"/>
        <v>12197.442598731077</v>
      </c>
      <c r="E164" s="44">
        <f t="shared" si="11"/>
        <v>2090541.5490671331</v>
      </c>
      <c r="I164" s="39"/>
    </row>
    <row r="165" spans="1:9" x14ac:dyDescent="0.25">
      <c r="A165">
        <v>159</v>
      </c>
      <c r="B165" s="44">
        <f t="shared" si="8"/>
        <v>8713.2066836191898</v>
      </c>
      <c r="C165" s="44">
        <f t="shared" si="9"/>
        <v>3484.2359151118876</v>
      </c>
      <c r="D165" s="44">
        <f t="shared" si="10"/>
        <v>12197.442598731077</v>
      </c>
      <c r="E165" s="44">
        <f t="shared" si="11"/>
        <v>2081828.3423835139</v>
      </c>
      <c r="I165" s="39"/>
    </row>
    <row r="166" spans="1:9" x14ac:dyDescent="0.25">
      <c r="A166">
        <v>160</v>
      </c>
      <c r="B166" s="44">
        <f t="shared" si="8"/>
        <v>8727.7286947585544</v>
      </c>
      <c r="C166" s="44">
        <f t="shared" si="9"/>
        <v>3469.7139039725225</v>
      </c>
      <c r="D166" s="44">
        <f t="shared" si="10"/>
        <v>12197.442598731077</v>
      </c>
      <c r="E166" s="44">
        <f t="shared" si="11"/>
        <v>2073100.6136887553</v>
      </c>
      <c r="I166" s="39"/>
    </row>
    <row r="167" spans="1:9" x14ac:dyDescent="0.25">
      <c r="A167">
        <v>161</v>
      </c>
      <c r="B167" s="44">
        <f t="shared" si="8"/>
        <v>8742.2749092498198</v>
      </c>
      <c r="C167" s="44">
        <f t="shared" si="9"/>
        <v>3455.1676894812581</v>
      </c>
      <c r="D167" s="44">
        <f t="shared" si="10"/>
        <v>12197.442598731077</v>
      </c>
      <c r="E167" s="44">
        <f t="shared" si="11"/>
        <v>2064358.3387795056</v>
      </c>
      <c r="I167" s="39"/>
    </row>
    <row r="168" spans="1:9" x14ac:dyDescent="0.25">
      <c r="A168">
        <v>162</v>
      </c>
      <c r="B168" s="44">
        <f t="shared" si="8"/>
        <v>8756.8453674319026</v>
      </c>
      <c r="C168" s="44">
        <f t="shared" si="9"/>
        <v>3440.5972312991757</v>
      </c>
      <c r="D168" s="44">
        <f t="shared" si="10"/>
        <v>12197.442598731077</v>
      </c>
      <c r="E168" s="44">
        <f t="shared" si="11"/>
        <v>2055601.4934120737</v>
      </c>
      <c r="I168" s="39"/>
    </row>
    <row r="169" spans="1:9" x14ac:dyDescent="0.25">
      <c r="A169">
        <v>163</v>
      </c>
      <c r="B169" s="44">
        <f t="shared" si="8"/>
        <v>8771.4401097109549</v>
      </c>
      <c r="C169" s="44">
        <f t="shared" si="9"/>
        <v>3426.0024890201221</v>
      </c>
      <c r="D169" s="44">
        <f t="shared" si="10"/>
        <v>12197.442598731077</v>
      </c>
      <c r="E169" s="44">
        <f t="shared" si="11"/>
        <v>2046830.0533023628</v>
      </c>
      <c r="I169" s="39"/>
    </row>
    <row r="170" spans="1:9" x14ac:dyDescent="0.25">
      <c r="A170">
        <v>164</v>
      </c>
      <c r="B170" s="44">
        <f t="shared" si="8"/>
        <v>8786.0591765604731</v>
      </c>
      <c r="C170" s="44">
        <f t="shared" si="9"/>
        <v>3411.3834221706043</v>
      </c>
      <c r="D170" s="44">
        <f t="shared" si="10"/>
        <v>12197.442598731077</v>
      </c>
      <c r="E170" s="44">
        <f t="shared" si="11"/>
        <v>2038043.9941258023</v>
      </c>
      <c r="I170" s="39"/>
    </row>
    <row r="171" spans="1:9" x14ac:dyDescent="0.25">
      <c r="A171">
        <v>165</v>
      </c>
      <c r="B171" s="44">
        <f t="shared" si="8"/>
        <v>8800.7026085214075</v>
      </c>
      <c r="C171" s="44">
        <f t="shared" si="9"/>
        <v>3396.7399902096695</v>
      </c>
      <c r="D171" s="44">
        <f t="shared" si="10"/>
        <v>12197.442598731077</v>
      </c>
      <c r="E171" s="44">
        <f t="shared" si="11"/>
        <v>2029243.291517281</v>
      </c>
      <c r="I171" s="39"/>
    </row>
    <row r="172" spans="1:9" x14ac:dyDescent="0.25">
      <c r="A172">
        <v>166</v>
      </c>
      <c r="B172" s="44">
        <f t="shared" si="8"/>
        <v>8815.3704462022779</v>
      </c>
      <c r="C172" s="44">
        <f t="shared" si="9"/>
        <v>3382.0721525288013</v>
      </c>
      <c r="D172" s="44">
        <f t="shared" si="10"/>
        <v>12197.442598731077</v>
      </c>
      <c r="E172" s="44">
        <f t="shared" si="11"/>
        <v>2020427.9210710786</v>
      </c>
      <c r="I172" s="39"/>
    </row>
    <row r="173" spans="1:9" x14ac:dyDescent="0.25">
      <c r="A173">
        <v>167</v>
      </c>
      <c r="B173" s="44">
        <f t="shared" si="8"/>
        <v>8830.0627302792818</v>
      </c>
      <c r="C173" s="44">
        <f t="shared" si="9"/>
        <v>3367.3798684517969</v>
      </c>
      <c r="D173" s="44">
        <f t="shared" si="10"/>
        <v>12197.442598731077</v>
      </c>
      <c r="E173" s="44">
        <f t="shared" si="11"/>
        <v>2011597.8583407993</v>
      </c>
      <c r="I173" s="39"/>
    </row>
    <row r="174" spans="1:9" x14ac:dyDescent="0.25">
      <c r="A174">
        <v>168</v>
      </c>
      <c r="B174" s="44">
        <f t="shared" si="8"/>
        <v>8844.7795014964122</v>
      </c>
      <c r="C174" s="44">
        <f t="shared" si="9"/>
        <v>3352.6630972346652</v>
      </c>
      <c r="D174" s="44">
        <f t="shared" si="10"/>
        <v>12197.442598731077</v>
      </c>
      <c r="E174" s="44">
        <f t="shared" si="11"/>
        <v>2002753.078839303</v>
      </c>
      <c r="I174" s="39"/>
    </row>
    <row r="175" spans="1:9" x14ac:dyDescent="0.25">
      <c r="A175">
        <v>169</v>
      </c>
      <c r="B175" s="44">
        <f t="shared" si="8"/>
        <v>8859.5208006655721</v>
      </c>
      <c r="C175" s="44">
        <f t="shared" si="9"/>
        <v>3337.9217980655048</v>
      </c>
      <c r="D175" s="44">
        <f t="shared" si="10"/>
        <v>12197.442598731077</v>
      </c>
      <c r="E175" s="44">
        <f t="shared" si="11"/>
        <v>1993893.5580386375</v>
      </c>
      <c r="I175" s="39"/>
    </row>
    <row r="176" spans="1:9" x14ac:dyDescent="0.25">
      <c r="A176">
        <v>170</v>
      </c>
      <c r="B176" s="44">
        <f t="shared" si="8"/>
        <v>8874.2866686666821</v>
      </c>
      <c r="C176" s="44">
        <f t="shared" si="9"/>
        <v>3323.1559300643949</v>
      </c>
      <c r="D176" s="44">
        <f t="shared" si="10"/>
        <v>12197.442598731077</v>
      </c>
      <c r="E176" s="44">
        <f t="shared" si="11"/>
        <v>1985019.2713699709</v>
      </c>
      <c r="I176" s="39"/>
    </row>
    <row r="177" spans="1:9" x14ac:dyDescent="0.25">
      <c r="A177">
        <v>171</v>
      </c>
      <c r="B177" s="44">
        <f t="shared" si="8"/>
        <v>8889.077146447793</v>
      </c>
      <c r="C177" s="44">
        <f t="shared" si="9"/>
        <v>3308.365452283284</v>
      </c>
      <c r="D177" s="44">
        <f t="shared" si="10"/>
        <v>12197.442598731077</v>
      </c>
      <c r="E177" s="44">
        <f t="shared" si="11"/>
        <v>1976130.1942235231</v>
      </c>
      <c r="I177" s="39"/>
    </row>
    <row r="178" spans="1:9" x14ac:dyDescent="0.25">
      <c r="A178">
        <v>172</v>
      </c>
      <c r="B178" s="44">
        <f t="shared" si="8"/>
        <v>8903.8922750252077</v>
      </c>
      <c r="C178" s="44">
        <f t="shared" si="9"/>
        <v>3293.5503237058706</v>
      </c>
      <c r="D178" s="44">
        <f t="shared" si="10"/>
        <v>12197.442598731077</v>
      </c>
      <c r="E178" s="44">
        <f t="shared" si="11"/>
        <v>1967226.301948498</v>
      </c>
      <c r="I178" s="39"/>
    </row>
    <row r="179" spans="1:9" x14ac:dyDescent="0.25">
      <c r="A179">
        <v>173</v>
      </c>
      <c r="B179" s="44">
        <f t="shared" si="8"/>
        <v>8918.7320954835832</v>
      </c>
      <c r="C179" s="44">
        <f t="shared" si="9"/>
        <v>3278.7105032474951</v>
      </c>
      <c r="D179" s="44">
        <f t="shared" si="10"/>
        <v>12197.442598731077</v>
      </c>
      <c r="E179" s="44">
        <f t="shared" si="11"/>
        <v>1958307.5698530143</v>
      </c>
      <c r="I179" s="39"/>
    </row>
    <row r="180" spans="1:9" x14ac:dyDescent="0.25">
      <c r="A180">
        <v>174</v>
      </c>
      <c r="B180" s="44">
        <f t="shared" si="8"/>
        <v>8933.5966489760558</v>
      </c>
      <c r="C180" s="44">
        <f t="shared" si="9"/>
        <v>3263.845949755023</v>
      </c>
      <c r="D180" s="44">
        <f t="shared" si="10"/>
        <v>12197.442598731077</v>
      </c>
      <c r="E180" s="44">
        <f t="shared" si="11"/>
        <v>1949373.9732040383</v>
      </c>
      <c r="I180" s="39"/>
    </row>
    <row r="181" spans="1:9" x14ac:dyDescent="0.25">
      <c r="A181">
        <v>175</v>
      </c>
      <c r="B181" s="44">
        <f t="shared" si="8"/>
        <v>8948.485976724347</v>
      </c>
      <c r="C181" s="44">
        <f t="shared" si="9"/>
        <v>3248.9566220067295</v>
      </c>
      <c r="D181" s="44">
        <f t="shared" si="10"/>
        <v>12197.442598731077</v>
      </c>
      <c r="E181" s="44">
        <f t="shared" si="11"/>
        <v>1940425.4872273139</v>
      </c>
      <c r="I181" s="39"/>
    </row>
    <row r="182" spans="1:9" x14ac:dyDescent="0.25">
      <c r="A182">
        <v>176</v>
      </c>
      <c r="B182" s="44">
        <f t="shared" si="8"/>
        <v>8963.4001200188886</v>
      </c>
      <c r="C182" s="44">
        <f t="shared" si="9"/>
        <v>3234.0424787121883</v>
      </c>
      <c r="D182" s="44">
        <f t="shared" si="10"/>
        <v>12197.442598731077</v>
      </c>
      <c r="E182" s="44">
        <f t="shared" si="11"/>
        <v>1931462.0871072949</v>
      </c>
      <c r="I182" s="39"/>
    </row>
    <row r="183" spans="1:9" x14ac:dyDescent="0.25">
      <c r="A183">
        <v>177</v>
      </c>
      <c r="B183" s="44">
        <f t="shared" si="8"/>
        <v>8978.3391202189214</v>
      </c>
      <c r="C183" s="44">
        <f t="shared" si="9"/>
        <v>3219.1034785121574</v>
      </c>
      <c r="D183" s="44">
        <f t="shared" si="10"/>
        <v>12197.442598731077</v>
      </c>
      <c r="E183" s="44">
        <f t="shared" si="11"/>
        <v>1922483.7479870759</v>
      </c>
      <c r="I183" s="39"/>
    </row>
    <row r="184" spans="1:9" x14ac:dyDescent="0.25">
      <c r="A184">
        <v>178</v>
      </c>
      <c r="B184" s="44">
        <f t="shared" si="8"/>
        <v>8993.3030187526183</v>
      </c>
      <c r="C184" s="44">
        <f t="shared" si="9"/>
        <v>3204.1395799784586</v>
      </c>
      <c r="D184" s="44">
        <f t="shared" si="10"/>
        <v>12197.442598731077</v>
      </c>
      <c r="E184" s="44">
        <f t="shared" si="11"/>
        <v>1913490.4449683232</v>
      </c>
      <c r="I184" s="39"/>
    </row>
    <row r="185" spans="1:9" x14ac:dyDescent="0.25">
      <c r="A185">
        <v>179</v>
      </c>
      <c r="B185" s="44">
        <f t="shared" si="8"/>
        <v>9008.2918571172067</v>
      </c>
      <c r="C185" s="44">
        <f t="shared" si="9"/>
        <v>3189.1507416138716</v>
      </c>
      <c r="D185" s="44">
        <f t="shared" si="10"/>
        <v>12197.442598731077</v>
      </c>
      <c r="E185" s="44">
        <f t="shared" si="11"/>
        <v>1904482.1531112059</v>
      </c>
      <c r="I185" s="39"/>
    </row>
    <row r="186" spans="1:9" x14ac:dyDescent="0.25">
      <c r="A186">
        <v>180</v>
      </c>
      <c r="B186" s="44">
        <f t="shared" si="8"/>
        <v>9023.3056768790684</v>
      </c>
      <c r="C186" s="44">
        <f t="shared" si="9"/>
        <v>3174.1369218520094</v>
      </c>
      <c r="D186" s="44">
        <f t="shared" si="10"/>
        <v>12197.442598731077</v>
      </c>
      <c r="E186" s="44">
        <f t="shared" si="11"/>
        <v>1895458.8474343268</v>
      </c>
      <c r="I186" s="39"/>
    </row>
    <row r="187" spans="1:9" x14ac:dyDescent="0.25">
      <c r="A187">
        <v>181</v>
      </c>
      <c r="B187" s="44">
        <f t="shared" si="8"/>
        <v>9038.3445196738667</v>
      </c>
      <c r="C187" s="44">
        <f t="shared" si="9"/>
        <v>3159.0980790572112</v>
      </c>
      <c r="D187" s="44">
        <f t="shared" si="10"/>
        <v>12197.442598731077</v>
      </c>
      <c r="E187" s="44">
        <f t="shared" si="11"/>
        <v>1886420.5029146529</v>
      </c>
      <c r="I187" s="39"/>
    </row>
    <row r="188" spans="1:9" x14ac:dyDescent="0.25">
      <c r="A188">
        <v>182</v>
      </c>
      <c r="B188" s="44">
        <f t="shared" si="8"/>
        <v>9053.4084272066557</v>
      </c>
      <c r="C188" s="44">
        <f t="shared" si="9"/>
        <v>3144.0341715244208</v>
      </c>
      <c r="D188" s="44">
        <f t="shared" si="10"/>
        <v>12197.442598731077</v>
      </c>
      <c r="E188" s="44">
        <f t="shared" si="11"/>
        <v>1877367.0944874464</v>
      </c>
      <c r="I188" s="39"/>
    </row>
    <row r="189" spans="1:9" x14ac:dyDescent="0.25">
      <c r="A189">
        <v>183</v>
      </c>
      <c r="B189" s="44">
        <f t="shared" si="8"/>
        <v>9068.4974412520023</v>
      </c>
      <c r="C189" s="44">
        <f t="shared" si="9"/>
        <v>3128.9451574790764</v>
      </c>
      <c r="D189" s="44">
        <f t="shared" si="10"/>
        <v>12197.442598731077</v>
      </c>
      <c r="E189" s="44">
        <f t="shared" si="11"/>
        <v>1868298.5970461944</v>
      </c>
      <c r="I189" s="39"/>
    </row>
    <row r="190" spans="1:9" x14ac:dyDescent="0.25">
      <c r="A190">
        <v>184</v>
      </c>
      <c r="B190" s="44">
        <f t="shared" si="8"/>
        <v>9083.611603654088</v>
      </c>
      <c r="C190" s="44">
        <f t="shared" si="9"/>
        <v>3113.8309950769899</v>
      </c>
      <c r="D190" s="44">
        <f t="shared" si="10"/>
        <v>12197.442598731077</v>
      </c>
      <c r="E190" s="44">
        <f t="shared" si="11"/>
        <v>1859214.9854425404</v>
      </c>
      <c r="I190" s="39"/>
    </row>
    <row r="191" spans="1:9" x14ac:dyDescent="0.25">
      <c r="A191">
        <v>185</v>
      </c>
      <c r="B191" s="44">
        <f t="shared" si="8"/>
        <v>9098.750956326845</v>
      </c>
      <c r="C191" s="44">
        <f t="shared" si="9"/>
        <v>3098.6916424042329</v>
      </c>
      <c r="D191" s="44">
        <f t="shared" si="10"/>
        <v>12197.442598731077</v>
      </c>
      <c r="E191" s="44">
        <f t="shared" si="11"/>
        <v>1850116.2344862134</v>
      </c>
      <c r="I191" s="39"/>
    </row>
    <row r="192" spans="1:9" x14ac:dyDescent="0.25">
      <c r="A192">
        <v>186</v>
      </c>
      <c r="B192" s="44">
        <f t="shared" si="8"/>
        <v>9113.9155412540567</v>
      </c>
      <c r="C192" s="44">
        <f t="shared" si="9"/>
        <v>3083.5270574770216</v>
      </c>
      <c r="D192" s="44">
        <f t="shared" si="10"/>
        <v>12197.442598731077</v>
      </c>
      <c r="E192" s="44">
        <f t="shared" si="11"/>
        <v>1841002.3189449594</v>
      </c>
      <c r="I192" s="39"/>
    </row>
    <row r="193" spans="1:9" x14ac:dyDescent="0.25">
      <c r="A193">
        <v>187</v>
      </c>
      <c r="B193" s="44">
        <f t="shared" si="8"/>
        <v>9129.1054004894795</v>
      </c>
      <c r="C193" s="44">
        <f t="shared" si="9"/>
        <v>3068.3371982415979</v>
      </c>
      <c r="D193" s="44">
        <f t="shared" si="10"/>
        <v>12197.442598731077</v>
      </c>
      <c r="E193" s="44">
        <f t="shared" si="11"/>
        <v>1831873.21354447</v>
      </c>
      <c r="I193" s="39"/>
    </row>
    <row r="194" spans="1:9" x14ac:dyDescent="0.25">
      <c r="A194">
        <v>188</v>
      </c>
      <c r="B194" s="44">
        <f t="shared" si="8"/>
        <v>9144.3205761569625</v>
      </c>
      <c r="C194" s="44">
        <f t="shared" si="9"/>
        <v>3053.1220225741163</v>
      </c>
      <c r="D194" s="44">
        <f t="shared" si="10"/>
        <v>12197.442598731077</v>
      </c>
      <c r="E194" s="44">
        <f t="shared" si="11"/>
        <v>1822728.8929683131</v>
      </c>
      <c r="I194" s="39"/>
    </row>
    <row r="195" spans="1:9" x14ac:dyDescent="0.25">
      <c r="A195">
        <v>189</v>
      </c>
      <c r="B195" s="44">
        <f t="shared" si="8"/>
        <v>9159.561110450557</v>
      </c>
      <c r="C195" s="44">
        <f t="shared" si="9"/>
        <v>3037.8814882805218</v>
      </c>
      <c r="D195" s="44">
        <f t="shared" si="10"/>
        <v>12197.442598731077</v>
      </c>
      <c r="E195" s="44">
        <f t="shared" si="11"/>
        <v>1813569.3318578624</v>
      </c>
      <c r="I195" s="39"/>
    </row>
    <row r="196" spans="1:9" x14ac:dyDescent="0.25">
      <c r="A196">
        <v>190</v>
      </c>
      <c r="B196" s="44">
        <f t="shared" si="8"/>
        <v>9174.8270456346418</v>
      </c>
      <c r="C196" s="44">
        <f t="shared" si="9"/>
        <v>3022.615553096437</v>
      </c>
      <c r="D196" s="44">
        <f t="shared" si="10"/>
        <v>12197.442598731077</v>
      </c>
      <c r="E196" s="44">
        <f t="shared" si="11"/>
        <v>1804394.5048122278</v>
      </c>
      <c r="I196" s="39"/>
    </row>
    <row r="197" spans="1:9" x14ac:dyDescent="0.25">
      <c r="A197">
        <v>191</v>
      </c>
      <c r="B197" s="44">
        <f t="shared" si="8"/>
        <v>9190.1184240440325</v>
      </c>
      <c r="C197" s="44">
        <f t="shared" si="9"/>
        <v>3007.3241746870463</v>
      </c>
      <c r="D197" s="44">
        <f t="shared" si="10"/>
        <v>12197.442598731077</v>
      </c>
      <c r="E197" s="44">
        <f t="shared" si="11"/>
        <v>1795204.3863881838</v>
      </c>
      <c r="I197" s="39"/>
    </row>
    <row r="198" spans="1:9" x14ac:dyDescent="0.25">
      <c r="A198">
        <v>192</v>
      </c>
      <c r="B198" s="44">
        <f t="shared" si="8"/>
        <v>9205.4352880841052</v>
      </c>
      <c r="C198" s="44">
        <f t="shared" si="9"/>
        <v>2992.0073106469717</v>
      </c>
      <c r="D198" s="44">
        <f t="shared" si="10"/>
        <v>12197.442598731077</v>
      </c>
      <c r="E198" s="44">
        <f t="shared" si="11"/>
        <v>1785998.9511000996</v>
      </c>
      <c r="I198" s="39"/>
    </row>
    <row r="199" spans="1:9" x14ac:dyDescent="0.25">
      <c r="A199">
        <v>193</v>
      </c>
      <c r="B199" s="44">
        <f t="shared" si="8"/>
        <v>9220.7776802309127</v>
      </c>
      <c r="C199" s="44">
        <f t="shared" si="9"/>
        <v>2976.6649185001656</v>
      </c>
      <c r="D199" s="44">
        <f t="shared" si="10"/>
        <v>12197.442598731077</v>
      </c>
      <c r="E199" s="44">
        <f t="shared" si="11"/>
        <v>1776778.1734198686</v>
      </c>
      <c r="I199" s="39"/>
    </row>
    <row r="200" spans="1:9" x14ac:dyDescent="0.25">
      <c r="A200">
        <v>194</v>
      </c>
      <c r="B200" s="44">
        <f t="shared" si="8"/>
        <v>9236.1456430312974</v>
      </c>
      <c r="C200" s="44">
        <f t="shared" si="9"/>
        <v>2961.29695569978</v>
      </c>
      <c r="D200" s="44">
        <f t="shared" si="10"/>
        <v>12197.442598731077</v>
      </c>
      <c r="E200" s="44">
        <f t="shared" si="11"/>
        <v>1767542.0277768373</v>
      </c>
      <c r="I200" s="39"/>
    </row>
    <row r="201" spans="1:9" x14ac:dyDescent="0.25">
      <c r="A201">
        <v>195</v>
      </c>
      <c r="B201" s="44">
        <f t="shared" ref="B201:B264" si="12">-PPMT($D$2/12,A201,30*12,$D$1)</f>
        <v>9251.5392191030169</v>
      </c>
      <c r="C201" s="44">
        <f t="shared" ref="C201:C264" si="13">-IPMT($D$2/12,A201,30*12,$D$1)</f>
        <v>2945.9033796280619</v>
      </c>
      <c r="D201" s="44">
        <f t="shared" ref="D201:D264" si="14">-PMT($D$2/12,$D$3,$D$1)</f>
        <v>12197.442598731077</v>
      </c>
      <c r="E201" s="44">
        <f t="shared" ref="E201:E264" si="15">+E200-B201</f>
        <v>1758290.4885577343</v>
      </c>
      <c r="I201" s="39"/>
    </row>
    <row r="202" spans="1:9" x14ac:dyDescent="0.25">
      <c r="A202">
        <v>196</v>
      </c>
      <c r="B202" s="44">
        <f t="shared" si="12"/>
        <v>9266.9584511348548</v>
      </c>
      <c r="C202" s="44">
        <f t="shared" si="13"/>
        <v>2930.4841475962235</v>
      </c>
      <c r="D202" s="44">
        <f t="shared" si="14"/>
        <v>12197.442598731077</v>
      </c>
      <c r="E202" s="44">
        <f t="shared" si="15"/>
        <v>1749023.5301065994</v>
      </c>
      <c r="I202" s="39"/>
    </row>
    <row r="203" spans="1:9" x14ac:dyDescent="0.25">
      <c r="A203">
        <v>197</v>
      </c>
      <c r="B203" s="44">
        <f t="shared" si="12"/>
        <v>9282.4033818867447</v>
      </c>
      <c r="C203" s="44">
        <f t="shared" si="13"/>
        <v>2915.0392168443313</v>
      </c>
      <c r="D203" s="44">
        <f t="shared" si="14"/>
        <v>12197.442598731077</v>
      </c>
      <c r="E203" s="44">
        <f t="shared" si="15"/>
        <v>1739741.1267247128</v>
      </c>
      <c r="I203" s="39"/>
    </row>
    <row r="204" spans="1:9" x14ac:dyDescent="0.25">
      <c r="A204">
        <v>198</v>
      </c>
      <c r="B204" s="44">
        <f t="shared" si="12"/>
        <v>9297.8740541898896</v>
      </c>
      <c r="C204" s="44">
        <f t="shared" si="13"/>
        <v>2899.5685445411873</v>
      </c>
      <c r="D204" s="44">
        <f t="shared" si="14"/>
        <v>12197.442598731077</v>
      </c>
      <c r="E204" s="44">
        <f t="shared" si="15"/>
        <v>1730443.2526705228</v>
      </c>
      <c r="I204" s="39"/>
    </row>
    <row r="205" spans="1:9" x14ac:dyDescent="0.25">
      <c r="A205">
        <v>199</v>
      </c>
      <c r="B205" s="44">
        <f t="shared" si="12"/>
        <v>9313.3705109468738</v>
      </c>
      <c r="C205" s="44">
        <f t="shared" si="13"/>
        <v>2884.0720877842041</v>
      </c>
      <c r="D205" s="44">
        <f t="shared" si="14"/>
        <v>12197.442598731077</v>
      </c>
      <c r="E205" s="44">
        <f t="shared" si="15"/>
        <v>1721129.8821595758</v>
      </c>
      <c r="I205" s="39"/>
    </row>
    <row r="206" spans="1:9" x14ac:dyDescent="0.25">
      <c r="A206">
        <v>200</v>
      </c>
      <c r="B206" s="44">
        <f t="shared" si="12"/>
        <v>9328.8927951317837</v>
      </c>
      <c r="C206" s="44">
        <f t="shared" si="13"/>
        <v>2868.5498035992928</v>
      </c>
      <c r="D206" s="44">
        <f t="shared" si="14"/>
        <v>12197.442598731077</v>
      </c>
      <c r="E206" s="44">
        <f t="shared" si="15"/>
        <v>1711800.989364444</v>
      </c>
      <c r="I206" s="39"/>
    </row>
    <row r="207" spans="1:9" x14ac:dyDescent="0.25">
      <c r="A207">
        <v>201</v>
      </c>
      <c r="B207" s="44">
        <f t="shared" si="12"/>
        <v>9344.440949790338</v>
      </c>
      <c r="C207" s="44">
        <f t="shared" si="13"/>
        <v>2853.0016489407394</v>
      </c>
      <c r="D207" s="44">
        <f t="shared" si="14"/>
        <v>12197.442598731077</v>
      </c>
      <c r="E207" s="44">
        <f t="shared" si="15"/>
        <v>1702456.5484146536</v>
      </c>
      <c r="I207" s="39"/>
    </row>
    <row r="208" spans="1:9" x14ac:dyDescent="0.25">
      <c r="A208">
        <v>202</v>
      </c>
      <c r="B208" s="44">
        <f t="shared" si="12"/>
        <v>9360.0150180399887</v>
      </c>
      <c r="C208" s="44">
        <f t="shared" si="13"/>
        <v>2837.4275806910891</v>
      </c>
      <c r="D208" s="44">
        <f t="shared" si="14"/>
        <v>12197.442598731077</v>
      </c>
      <c r="E208" s="44">
        <f t="shared" si="15"/>
        <v>1693096.5333966136</v>
      </c>
      <c r="I208" s="39"/>
    </row>
    <row r="209" spans="1:9" x14ac:dyDescent="0.25">
      <c r="A209">
        <v>203</v>
      </c>
      <c r="B209" s="44">
        <f t="shared" si="12"/>
        <v>9375.6150430700563</v>
      </c>
      <c r="C209" s="44">
        <f t="shared" si="13"/>
        <v>2821.8275556610229</v>
      </c>
      <c r="D209" s="44">
        <f t="shared" si="14"/>
        <v>12197.442598731077</v>
      </c>
      <c r="E209" s="44">
        <f t="shared" si="15"/>
        <v>1683720.9183535434</v>
      </c>
      <c r="I209" s="39"/>
    </row>
    <row r="210" spans="1:9" x14ac:dyDescent="0.25">
      <c r="A210">
        <v>204</v>
      </c>
      <c r="B210" s="44">
        <f t="shared" si="12"/>
        <v>9391.2410681418387</v>
      </c>
      <c r="C210" s="44">
        <f t="shared" si="13"/>
        <v>2806.2015305892396</v>
      </c>
      <c r="D210" s="44">
        <f t="shared" si="14"/>
        <v>12197.442598731077</v>
      </c>
      <c r="E210" s="44">
        <f t="shared" si="15"/>
        <v>1674329.6772854016</v>
      </c>
      <c r="I210" s="39"/>
    </row>
    <row r="211" spans="1:9" x14ac:dyDescent="0.25">
      <c r="A211">
        <v>205</v>
      </c>
      <c r="B211" s="44">
        <f t="shared" si="12"/>
        <v>9406.8931365887402</v>
      </c>
      <c r="C211" s="44">
        <f t="shared" si="13"/>
        <v>2790.5494621423359</v>
      </c>
      <c r="D211" s="44">
        <f t="shared" si="14"/>
        <v>12197.442598731077</v>
      </c>
      <c r="E211" s="44">
        <f t="shared" si="15"/>
        <v>1664922.7841488128</v>
      </c>
      <c r="I211" s="39"/>
    </row>
    <row r="212" spans="1:9" x14ac:dyDescent="0.25">
      <c r="A212">
        <v>206</v>
      </c>
      <c r="B212" s="44">
        <f t="shared" si="12"/>
        <v>9422.5712918163899</v>
      </c>
      <c r="C212" s="44">
        <f t="shared" si="13"/>
        <v>2774.8713069146884</v>
      </c>
      <c r="D212" s="44">
        <f t="shared" si="14"/>
        <v>12197.442598731077</v>
      </c>
      <c r="E212" s="44">
        <f t="shared" si="15"/>
        <v>1655500.2128569963</v>
      </c>
      <c r="I212" s="39"/>
    </row>
    <row r="213" spans="1:9" x14ac:dyDescent="0.25">
      <c r="A213">
        <v>207</v>
      </c>
      <c r="B213" s="44">
        <f t="shared" si="12"/>
        <v>9438.2755773027493</v>
      </c>
      <c r="C213" s="44">
        <f t="shared" si="13"/>
        <v>2759.1670214283276</v>
      </c>
      <c r="D213" s="44">
        <f t="shared" si="14"/>
        <v>12197.442598731077</v>
      </c>
      <c r="E213" s="44">
        <f t="shared" si="15"/>
        <v>1646061.9372796935</v>
      </c>
      <c r="I213" s="39"/>
    </row>
    <row r="214" spans="1:9" x14ac:dyDescent="0.25">
      <c r="A214">
        <v>208</v>
      </c>
      <c r="B214" s="44">
        <f t="shared" si="12"/>
        <v>9454.0060365982554</v>
      </c>
      <c r="C214" s="44">
        <f t="shared" si="13"/>
        <v>2743.4365621328229</v>
      </c>
      <c r="D214" s="44">
        <f t="shared" si="14"/>
        <v>12197.442598731077</v>
      </c>
      <c r="E214" s="44">
        <f t="shared" si="15"/>
        <v>1636607.9312430953</v>
      </c>
      <c r="I214" s="39"/>
    </row>
    <row r="215" spans="1:9" x14ac:dyDescent="0.25">
      <c r="A215">
        <v>209</v>
      </c>
      <c r="B215" s="44">
        <f t="shared" si="12"/>
        <v>9469.7627133259175</v>
      </c>
      <c r="C215" s="44">
        <f t="shared" si="13"/>
        <v>2727.6798854051594</v>
      </c>
      <c r="D215" s="44">
        <f t="shared" si="14"/>
        <v>12197.442598731077</v>
      </c>
      <c r="E215" s="44">
        <f t="shared" si="15"/>
        <v>1627138.1685297694</v>
      </c>
      <c r="I215" s="39"/>
    </row>
    <row r="216" spans="1:9" x14ac:dyDescent="0.25">
      <c r="A216">
        <v>210</v>
      </c>
      <c r="B216" s="44">
        <f t="shared" si="12"/>
        <v>9485.5456511814627</v>
      </c>
      <c r="C216" s="44">
        <f t="shared" si="13"/>
        <v>2711.896947549616</v>
      </c>
      <c r="D216" s="44">
        <f t="shared" si="14"/>
        <v>12197.442598731077</v>
      </c>
      <c r="E216" s="44">
        <f t="shared" si="15"/>
        <v>1617652.622878588</v>
      </c>
      <c r="I216" s="39"/>
    </row>
    <row r="217" spans="1:9" x14ac:dyDescent="0.25">
      <c r="A217">
        <v>211</v>
      </c>
      <c r="B217" s="44">
        <f t="shared" si="12"/>
        <v>9501.3548939334305</v>
      </c>
      <c r="C217" s="44">
        <f t="shared" si="13"/>
        <v>2696.0877047976469</v>
      </c>
      <c r="D217" s="44">
        <f t="shared" si="14"/>
        <v>12197.442598731077</v>
      </c>
      <c r="E217" s="44">
        <f t="shared" si="15"/>
        <v>1608151.2679846545</v>
      </c>
      <c r="I217" s="39"/>
    </row>
    <row r="218" spans="1:9" x14ac:dyDescent="0.25">
      <c r="A218">
        <v>212</v>
      </c>
      <c r="B218" s="44">
        <f t="shared" si="12"/>
        <v>9517.1904854233198</v>
      </c>
      <c r="C218" s="44">
        <f t="shared" si="13"/>
        <v>2680.252113307758</v>
      </c>
      <c r="D218" s="44">
        <f t="shared" si="14"/>
        <v>12197.442598731077</v>
      </c>
      <c r="E218" s="44">
        <f t="shared" si="15"/>
        <v>1598634.0774992311</v>
      </c>
      <c r="I218" s="39"/>
    </row>
    <row r="219" spans="1:9" x14ac:dyDescent="0.25">
      <c r="A219">
        <v>213</v>
      </c>
      <c r="B219" s="44">
        <f t="shared" si="12"/>
        <v>9533.0524695656914</v>
      </c>
      <c r="C219" s="44">
        <f t="shared" si="13"/>
        <v>2664.3901291653856</v>
      </c>
      <c r="D219" s="44">
        <f t="shared" si="14"/>
        <v>12197.442598731077</v>
      </c>
      <c r="E219" s="44">
        <f t="shared" si="15"/>
        <v>1589101.0250296653</v>
      </c>
      <c r="I219" s="39"/>
    </row>
    <row r="220" spans="1:9" x14ac:dyDescent="0.25">
      <c r="A220">
        <v>214</v>
      </c>
      <c r="B220" s="44">
        <f t="shared" si="12"/>
        <v>9548.9408903483018</v>
      </c>
      <c r="C220" s="44">
        <f t="shared" si="13"/>
        <v>2648.5017083827761</v>
      </c>
      <c r="D220" s="44">
        <f t="shared" si="14"/>
        <v>12197.442598731077</v>
      </c>
      <c r="E220" s="44">
        <f t="shared" si="15"/>
        <v>1579552.084139317</v>
      </c>
      <c r="I220" s="39"/>
    </row>
    <row r="221" spans="1:9" x14ac:dyDescent="0.25">
      <c r="A221">
        <v>215</v>
      </c>
      <c r="B221" s="44">
        <f t="shared" si="12"/>
        <v>9564.8557918322149</v>
      </c>
      <c r="C221" s="44">
        <f t="shared" si="13"/>
        <v>2632.5868068988625</v>
      </c>
      <c r="D221" s="44">
        <f t="shared" si="14"/>
        <v>12197.442598731077</v>
      </c>
      <c r="E221" s="44">
        <f t="shared" si="15"/>
        <v>1569987.2283474847</v>
      </c>
      <c r="I221" s="39"/>
    </row>
    <row r="222" spans="1:9" x14ac:dyDescent="0.25">
      <c r="A222">
        <v>216</v>
      </c>
      <c r="B222" s="44">
        <f t="shared" si="12"/>
        <v>9580.7972181519362</v>
      </c>
      <c r="C222" s="44">
        <f t="shared" si="13"/>
        <v>2616.6453805791416</v>
      </c>
      <c r="D222" s="44">
        <f t="shared" si="14"/>
        <v>12197.442598731077</v>
      </c>
      <c r="E222" s="44">
        <f t="shared" si="15"/>
        <v>1560406.4311293329</v>
      </c>
      <c r="I222" s="39"/>
    </row>
    <row r="223" spans="1:9" x14ac:dyDescent="0.25">
      <c r="A223">
        <v>217</v>
      </c>
      <c r="B223" s="44">
        <f t="shared" si="12"/>
        <v>9596.7652135155222</v>
      </c>
      <c r="C223" s="44">
        <f t="shared" si="13"/>
        <v>2600.6773852155552</v>
      </c>
      <c r="D223" s="44">
        <f t="shared" si="14"/>
        <v>12197.442598731077</v>
      </c>
      <c r="E223" s="44">
        <f t="shared" si="15"/>
        <v>1550809.6659158173</v>
      </c>
      <c r="I223" s="39"/>
    </row>
    <row r="224" spans="1:9" x14ac:dyDescent="0.25">
      <c r="A224">
        <v>218</v>
      </c>
      <c r="B224" s="44">
        <f t="shared" si="12"/>
        <v>9612.7598222047145</v>
      </c>
      <c r="C224" s="44">
        <f t="shared" si="13"/>
        <v>2584.6827765263624</v>
      </c>
      <c r="D224" s="44">
        <f t="shared" si="14"/>
        <v>12197.442598731077</v>
      </c>
      <c r="E224" s="44">
        <f t="shared" si="15"/>
        <v>1541196.9060936125</v>
      </c>
      <c r="I224" s="39"/>
    </row>
    <row r="225" spans="1:9" x14ac:dyDescent="0.25">
      <c r="A225">
        <v>219</v>
      </c>
      <c r="B225" s="44">
        <f t="shared" si="12"/>
        <v>9628.7810885750569</v>
      </c>
      <c r="C225" s="44">
        <f t="shared" si="13"/>
        <v>2568.6615101560214</v>
      </c>
      <c r="D225" s="44">
        <f t="shared" si="14"/>
        <v>12197.442598731077</v>
      </c>
      <c r="E225" s="44">
        <f t="shared" si="15"/>
        <v>1531568.1250050375</v>
      </c>
      <c r="I225" s="39"/>
    </row>
    <row r="226" spans="1:9" x14ac:dyDescent="0.25">
      <c r="A226">
        <v>220</v>
      </c>
      <c r="B226" s="44">
        <f t="shared" si="12"/>
        <v>9644.8290570560148</v>
      </c>
      <c r="C226" s="44">
        <f t="shared" si="13"/>
        <v>2552.6135416750635</v>
      </c>
      <c r="D226" s="44">
        <f t="shared" si="14"/>
        <v>12197.442598731077</v>
      </c>
      <c r="E226" s="44">
        <f t="shared" si="15"/>
        <v>1521923.2959479815</v>
      </c>
      <c r="I226" s="39"/>
    </row>
    <row r="227" spans="1:9" x14ac:dyDescent="0.25">
      <c r="A227">
        <v>221</v>
      </c>
      <c r="B227" s="44">
        <f t="shared" si="12"/>
        <v>9660.9037721511068</v>
      </c>
      <c r="C227" s="44">
        <f t="shared" si="13"/>
        <v>2536.5388265799702</v>
      </c>
      <c r="D227" s="44">
        <f t="shared" si="14"/>
        <v>12197.442598731077</v>
      </c>
      <c r="E227" s="44">
        <f t="shared" si="15"/>
        <v>1512262.3921758304</v>
      </c>
      <c r="I227" s="39"/>
    </row>
    <row r="228" spans="1:9" x14ac:dyDescent="0.25">
      <c r="A228">
        <v>222</v>
      </c>
      <c r="B228" s="44">
        <f t="shared" si="12"/>
        <v>9677.0052784380259</v>
      </c>
      <c r="C228" s="44">
        <f t="shared" si="13"/>
        <v>2520.4373202930515</v>
      </c>
      <c r="D228" s="44">
        <f t="shared" si="14"/>
        <v>12197.442598731077</v>
      </c>
      <c r="E228" s="44">
        <f t="shared" si="15"/>
        <v>1502585.3868973923</v>
      </c>
      <c r="I228" s="39"/>
    </row>
    <row r="229" spans="1:9" x14ac:dyDescent="0.25">
      <c r="A229">
        <v>223</v>
      </c>
      <c r="B229" s="44">
        <f t="shared" si="12"/>
        <v>9693.1336205687567</v>
      </c>
      <c r="C229" s="44">
        <f t="shared" si="13"/>
        <v>2504.3089781623212</v>
      </c>
      <c r="D229" s="44">
        <f t="shared" si="14"/>
        <v>12197.442598731077</v>
      </c>
      <c r="E229" s="44">
        <f t="shared" si="15"/>
        <v>1492892.2532768236</v>
      </c>
      <c r="I229" s="39"/>
    </row>
    <row r="230" spans="1:9" x14ac:dyDescent="0.25">
      <c r="A230">
        <v>224</v>
      </c>
      <c r="B230" s="44">
        <f t="shared" si="12"/>
        <v>9709.2888432697036</v>
      </c>
      <c r="C230" s="44">
        <f t="shared" si="13"/>
        <v>2488.1537554613733</v>
      </c>
      <c r="D230" s="44">
        <f t="shared" si="14"/>
        <v>12197.442598731077</v>
      </c>
      <c r="E230" s="44">
        <f t="shared" si="15"/>
        <v>1483182.9644335539</v>
      </c>
      <c r="I230" s="39"/>
    </row>
    <row r="231" spans="1:9" x14ac:dyDescent="0.25">
      <c r="A231">
        <v>225</v>
      </c>
      <c r="B231" s="44">
        <f t="shared" si="12"/>
        <v>9725.470991341821</v>
      </c>
      <c r="C231" s="44">
        <f t="shared" si="13"/>
        <v>2471.9716073892573</v>
      </c>
      <c r="D231" s="44">
        <f t="shared" si="14"/>
        <v>12197.442598731077</v>
      </c>
      <c r="E231" s="44">
        <f t="shared" si="15"/>
        <v>1473457.493442212</v>
      </c>
      <c r="I231" s="39"/>
    </row>
    <row r="232" spans="1:9" x14ac:dyDescent="0.25">
      <c r="A232">
        <v>226</v>
      </c>
      <c r="B232" s="44">
        <f t="shared" si="12"/>
        <v>9741.6801096607232</v>
      </c>
      <c r="C232" s="44">
        <f t="shared" si="13"/>
        <v>2455.7624890703537</v>
      </c>
      <c r="D232" s="44">
        <f t="shared" si="14"/>
        <v>12197.442598731077</v>
      </c>
      <c r="E232" s="44">
        <f t="shared" si="15"/>
        <v>1463715.8133325512</v>
      </c>
      <c r="I232" s="39"/>
    </row>
    <row r="233" spans="1:9" x14ac:dyDescent="0.25">
      <c r="A233">
        <v>227</v>
      </c>
      <c r="B233" s="44">
        <f t="shared" si="12"/>
        <v>9757.9162431768254</v>
      </c>
      <c r="C233" s="44">
        <f t="shared" si="13"/>
        <v>2439.5263555542529</v>
      </c>
      <c r="D233" s="44">
        <f t="shared" si="14"/>
        <v>12197.442598731077</v>
      </c>
      <c r="E233" s="44">
        <f t="shared" si="15"/>
        <v>1453957.8970893743</v>
      </c>
      <c r="I233" s="39"/>
    </row>
    <row r="234" spans="1:9" x14ac:dyDescent="0.25">
      <c r="A234">
        <v>228</v>
      </c>
      <c r="B234" s="44">
        <f t="shared" si="12"/>
        <v>9774.1794369154522</v>
      </c>
      <c r="C234" s="44">
        <f t="shared" si="13"/>
        <v>2423.2631618156247</v>
      </c>
      <c r="D234" s="44">
        <f t="shared" si="14"/>
        <v>12197.442598731077</v>
      </c>
      <c r="E234" s="44">
        <f t="shared" si="15"/>
        <v>1444183.7176524587</v>
      </c>
      <c r="I234" s="39"/>
    </row>
    <row r="235" spans="1:9" x14ac:dyDescent="0.25">
      <c r="A235">
        <v>229</v>
      </c>
      <c r="B235" s="44">
        <f t="shared" si="12"/>
        <v>9790.469735976978</v>
      </c>
      <c r="C235" s="44">
        <f t="shared" si="13"/>
        <v>2406.972862754099</v>
      </c>
      <c r="D235" s="44">
        <f t="shared" si="14"/>
        <v>12197.442598731077</v>
      </c>
      <c r="E235" s="44">
        <f t="shared" si="15"/>
        <v>1434393.2479164817</v>
      </c>
      <c r="I235" s="39"/>
    </row>
    <row r="236" spans="1:9" x14ac:dyDescent="0.25">
      <c r="A236">
        <v>230</v>
      </c>
      <c r="B236" s="44">
        <f t="shared" si="12"/>
        <v>9806.7871855369394</v>
      </c>
      <c r="C236" s="44">
        <f t="shared" si="13"/>
        <v>2390.655413194138</v>
      </c>
      <c r="D236" s="44">
        <f t="shared" si="14"/>
        <v>12197.442598731077</v>
      </c>
      <c r="E236" s="44">
        <f t="shared" si="15"/>
        <v>1424586.4607309448</v>
      </c>
      <c r="I236" s="39"/>
    </row>
    <row r="237" spans="1:9" x14ac:dyDescent="0.25">
      <c r="A237">
        <v>231</v>
      </c>
      <c r="B237" s="44">
        <f t="shared" si="12"/>
        <v>9823.1318308461687</v>
      </c>
      <c r="C237" s="44">
        <f t="shared" si="13"/>
        <v>2374.3107678849092</v>
      </c>
      <c r="D237" s="44">
        <f t="shared" si="14"/>
        <v>12197.442598731077</v>
      </c>
      <c r="E237" s="44">
        <f t="shared" si="15"/>
        <v>1414763.3289000986</v>
      </c>
      <c r="I237" s="39"/>
    </row>
    <row r="238" spans="1:9" x14ac:dyDescent="0.25">
      <c r="A238">
        <v>232</v>
      </c>
      <c r="B238" s="44">
        <f t="shared" si="12"/>
        <v>9839.503717230913</v>
      </c>
      <c r="C238" s="44">
        <f t="shared" si="13"/>
        <v>2357.9388815001657</v>
      </c>
      <c r="D238" s="44">
        <f t="shared" si="14"/>
        <v>12197.442598731077</v>
      </c>
      <c r="E238" s="44">
        <f t="shared" si="15"/>
        <v>1404923.8251828677</v>
      </c>
      <c r="I238" s="39"/>
    </row>
    <row r="239" spans="1:9" x14ac:dyDescent="0.25">
      <c r="A239">
        <v>233</v>
      </c>
      <c r="B239" s="44">
        <f t="shared" si="12"/>
        <v>9855.9028900929643</v>
      </c>
      <c r="C239" s="44">
        <f t="shared" si="13"/>
        <v>2341.5397086381145</v>
      </c>
      <c r="D239" s="44">
        <f t="shared" si="14"/>
        <v>12197.442598731077</v>
      </c>
      <c r="E239" s="44">
        <f t="shared" si="15"/>
        <v>1395067.9222927748</v>
      </c>
      <c r="I239" s="39"/>
    </row>
    <row r="240" spans="1:9" x14ac:dyDescent="0.25">
      <c r="A240">
        <v>234</v>
      </c>
      <c r="B240" s="44">
        <f t="shared" si="12"/>
        <v>9872.3293949097842</v>
      </c>
      <c r="C240" s="44">
        <f t="shared" si="13"/>
        <v>2325.1132038212922</v>
      </c>
      <c r="D240" s="44">
        <f t="shared" si="14"/>
        <v>12197.442598731077</v>
      </c>
      <c r="E240" s="44">
        <f t="shared" si="15"/>
        <v>1385195.592897865</v>
      </c>
      <c r="I240" s="39"/>
    </row>
    <row r="241" spans="1:9" x14ac:dyDescent="0.25">
      <c r="A241">
        <v>235</v>
      </c>
      <c r="B241" s="44">
        <f t="shared" si="12"/>
        <v>9888.7832772346337</v>
      </c>
      <c r="C241" s="44">
        <f t="shared" si="13"/>
        <v>2308.6593214964428</v>
      </c>
      <c r="D241" s="44">
        <f t="shared" si="14"/>
        <v>12197.442598731077</v>
      </c>
      <c r="E241" s="44">
        <f t="shared" si="15"/>
        <v>1375306.8096206305</v>
      </c>
      <c r="I241" s="39"/>
    </row>
    <row r="242" spans="1:9" x14ac:dyDescent="0.25">
      <c r="A242">
        <v>236</v>
      </c>
      <c r="B242" s="44">
        <f t="shared" si="12"/>
        <v>9905.2645826966927</v>
      </c>
      <c r="C242" s="44">
        <f t="shared" si="13"/>
        <v>2292.1780160343851</v>
      </c>
      <c r="D242" s="44">
        <f t="shared" si="14"/>
        <v>12197.442598731077</v>
      </c>
      <c r="E242" s="44">
        <f t="shared" si="15"/>
        <v>1365401.5450379339</v>
      </c>
      <c r="I242" s="39"/>
    </row>
    <row r="243" spans="1:9" x14ac:dyDescent="0.25">
      <c r="A243">
        <v>237</v>
      </c>
      <c r="B243" s="44">
        <f t="shared" si="12"/>
        <v>9921.773357001186</v>
      </c>
      <c r="C243" s="44">
        <f t="shared" si="13"/>
        <v>2275.6692417298905</v>
      </c>
      <c r="D243" s="44">
        <f t="shared" si="14"/>
        <v>12197.442598731077</v>
      </c>
      <c r="E243" s="44">
        <f t="shared" si="15"/>
        <v>1355479.7716809327</v>
      </c>
      <c r="I243" s="39"/>
    </row>
    <row r="244" spans="1:9" x14ac:dyDescent="0.25">
      <c r="A244">
        <v>238</v>
      </c>
      <c r="B244" s="44">
        <f t="shared" si="12"/>
        <v>9938.309645929523</v>
      </c>
      <c r="C244" s="44">
        <f t="shared" si="13"/>
        <v>2259.1329528015553</v>
      </c>
      <c r="D244" s="44">
        <f t="shared" si="14"/>
        <v>12197.442598731077</v>
      </c>
      <c r="E244" s="44">
        <f t="shared" si="15"/>
        <v>1345541.4620350031</v>
      </c>
      <c r="I244" s="39"/>
    </row>
    <row r="245" spans="1:9" x14ac:dyDescent="0.25">
      <c r="A245">
        <v>239</v>
      </c>
      <c r="B245" s="44">
        <f t="shared" si="12"/>
        <v>9954.8734953394051</v>
      </c>
      <c r="C245" s="44">
        <f t="shared" si="13"/>
        <v>2242.5691033916728</v>
      </c>
      <c r="D245" s="44">
        <f t="shared" si="14"/>
        <v>12197.442598731077</v>
      </c>
      <c r="E245" s="44">
        <f t="shared" si="15"/>
        <v>1335586.5885396637</v>
      </c>
      <c r="I245" s="39"/>
    </row>
    <row r="246" spans="1:9" x14ac:dyDescent="0.25">
      <c r="A246">
        <v>240</v>
      </c>
      <c r="B246" s="44">
        <f t="shared" si="12"/>
        <v>9971.4649511649714</v>
      </c>
      <c r="C246" s="44">
        <f t="shared" si="13"/>
        <v>2225.977647566107</v>
      </c>
      <c r="D246" s="44">
        <f t="shared" si="14"/>
        <v>12197.442598731077</v>
      </c>
      <c r="E246" s="44">
        <f t="shared" si="15"/>
        <v>1325615.1235884987</v>
      </c>
      <c r="I246" s="39"/>
    </row>
    <row r="247" spans="1:9" x14ac:dyDescent="0.25">
      <c r="A247">
        <v>241</v>
      </c>
      <c r="B247" s="44">
        <f t="shared" si="12"/>
        <v>9988.0840594169113</v>
      </c>
      <c r="C247" s="44">
        <f t="shared" si="13"/>
        <v>2209.3585393141652</v>
      </c>
      <c r="D247" s="44">
        <f t="shared" si="14"/>
        <v>12197.442598731077</v>
      </c>
      <c r="E247" s="44">
        <f t="shared" si="15"/>
        <v>1315627.0395290817</v>
      </c>
      <c r="I247" s="39"/>
    </row>
    <row r="248" spans="1:9" x14ac:dyDescent="0.25">
      <c r="A248">
        <v>242</v>
      </c>
      <c r="B248" s="44">
        <f t="shared" si="12"/>
        <v>10004.730866182606</v>
      </c>
      <c r="C248" s="44">
        <f t="shared" si="13"/>
        <v>2192.7117325484705</v>
      </c>
      <c r="D248" s="44">
        <f t="shared" si="14"/>
        <v>12197.442598731077</v>
      </c>
      <c r="E248" s="44">
        <f t="shared" si="15"/>
        <v>1305622.3086628991</v>
      </c>
      <c r="I248" s="39"/>
    </row>
    <row r="249" spans="1:9" x14ac:dyDescent="0.25">
      <c r="A249">
        <v>243</v>
      </c>
      <c r="B249" s="44">
        <f t="shared" si="12"/>
        <v>10021.405417626245</v>
      </c>
      <c r="C249" s="44">
        <f t="shared" si="13"/>
        <v>2176.0371811048331</v>
      </c>
      <c r="D249" s="44">
        <f t="shared" si="14"/>
        <v>12197.442598731077</v>
      </c>
      <c r="E249" s="44">
        <f t="shared" si="15"/>
        <v>1295600.9032452728</v>
      </c>
      <c r="I249" s="39"/>
    </row>
    <row r="250" spans="1:9" x14ac:dyDescent="0.25">
      <c r="A250">
        <v>244</v>
      </c>
      <c r="B250" s="44">
        <f t="shared" si="12"/>
        <v>10038.107759988956</v>
      </c>
      <c r="C250" s="44">
        <f t="shared" si="13"/>
        <v>2159.3348387421229</v>
      </c>
      <c r="D250" s="44">
        <f t="shared" si="14"/>
        <v>12197.442598731077</v>
      </c>
      <c r="E250" s="44">
        <f t="shared" si="15"/>
        <v>1285562.7954852839</v>
      </c>
      <c r="I250" s="39"/>
    </row>
    <row r="251" spans="1:9" x14ac:dyDescent="0.25">
      <c r="A251">
        <v>245</v>
      </c>
      <c r="B251" s="44">
        <f t="shared" si="12"/>
        <v>10054.837939588937</v>
      </c>
      <c r="C251" s="44">
        <f t="shared" si="13"/>
        <v>2142.6046591421409</v>
      </c>
      <c r="D251" s="44">
        <f t="shared" si="14"/>
        <v>12197.442598731077</v>
      </c>
      <c r="E251" s="44">
        <f t="shared" si="15"/>
        <v>1275507.9575456949</v>
      </c>
      <c r="I251" s="39"/>
    </row>
    <row r="252" spans="1:9" x14ac:dyDescent="0.25">
      <c r="A252">
        <v>246</v>
      </c>
      <c r="B252" s="44">
        <f t="shared" si="12"/>
        <v>10071.596002821585</v>
      </c>
      <c r="C252" s="44">
        <f t="shared" si="13"/>
        <v>2125.8465959094924</v>
      </c>
      <c r="D252" s="44">
        <f t="shared" si="14"/>
        <v>12197.442598731077</v>
      </c>
      <c r="E252" s="44">
        <f t="shared" si="15"/>
        <v>1265436.3615428733</v>
      </c>
      <c r="I252" s="39"/>
    </row>
    <row r="253" spans="1:9" x14ac:dyDescent="0.25">
      <c r="A253">
        <v>247</v>
      </c>
      <c r="B253" s="44">
        <f t="shared" si="12"/>
        <v>10088.38199615962</v>
      </c>
      <c r="C253" s="44">
        <f t="shared" si="13"/>
        <v>2109.0606025714565</v>
      </c>
      <c r="D253" s="44">
        <f t="shared" si="14"/>
        <v>12197.442598731077</v>
      </c>
      <c r="E253" s="44">
        <f t="shared" si="15"/>
        <v>1255347.9795467136</v>
      </c>
      <c r="I253" s="39"/>
    </row>
    <row r="254" spans="1:9" x14ac:dyDescent="0.25">
      <c r="A254">
        <v>248</v>
      </c>
      <c r="B254" s="44">
        <f t="shared" si="12"/>
        <v>10105.19596615322</v>
      </c>
      <c r="C254" s="44">
        <f t="shared" si="13"/>
        <v>2092.2466325778573</v>
      </c>
      <c r="D254" s="44">
        <f t="shared" si="14"/>
        <v>12197.442598731077</v>
      </c>
      <c r="E254" s="44">
        <f t="shared" si="15"/>
        <v>1245242.7835805605</v>
      </c>
      <c r="I254" s="39"/>
    </row>
    <row r="255" spans="1:9" x14ac:dyDescent="0.25">
      <c r="A255">
        <v>249</v>
      </c>
      <c r="B255" s="44">
        <f t="shared" si="12"/>
        <v>10122.037959430143</v>
      </c>
      <c r="C255" s="44">
        <f t="shared" si="13"/>
        <v>2075.4046393009353</v>
      </c>
      <c r="D255" s="44">
        <f t="shared" si="14"/>
        <v>12197.442598731077</v>
      </c>
      <c r="E255" s="44">
        <f t="shared" si="15"/>
        <v>1235120.7456211303</v>
      </c>
      <c r="I255" s="39"/>
    </row>
    <row r="256" spans="1:9" x14ac:dyDescent="0.25">
      <c r="A256">
        <v>250</v>
      </c>
      <c r="B256" s="44">
        <f t="shared" si="12"/>
        <v>10138.908022695859</v>
      </c>
      <c r="C256" s="44">
        <f t="shared" si="13"/>
        <v>2058.5345760352184</v>
      </c>
      <c r="D256" s="44">
        <f t="shared" si="14"/>
        <v>12197.442598731077</v>
      </c>
      <c r="E256" s="44">
        <f t="shared" si="15"/>
        <v>1224981.8375984344</v>
      </c>
      <c r="I256" s="39"/>
    </row>
    <row r="257" spans="1:9" x14ac:dyDescent="0.25">
      <c r="A257">
        <v>251</v>
      </c>
      <c r="B257" s="44">
        <f t="shared" si="12"/>
        <v>10155.806202733687</v>
      </c>
      <c r="C257" s="44">
        <f t="shared" si="13"/>
        <v>2041.6363959973919</v>
      </c>
      <c r="D257" s="44">
        <f t="shared" si="14"/>
        <v>12197.442598731077</v>
      </c>
      <c r="E257" s="44">
        <f t="shared" si="15"/>
        <v>1214826.0313957008</v>
      </c>
      <c r="I257" s="39"/>
    </row>
    <row r="258" spans="1:9" x14ac:dyDescent="0.25">
      <c r="A258">
        <v>252</v>
      </c>
      <c r="B258" s="44">
        <f t="shared" si="12"/>
        <v>10172.732546404908</v>
      </c>
      <c r="C258" s="44">
        <f t="shared" si="13"/>
        <v>2024.7100523261693</v>
      </c>
      <c r="D258" s="44">
        <f t="shared" si="14"/>
        <v>12197.442598731077</v>
      </c>
      <c r="E258" s="44">
        <f t="shared" si="15"/>
        <v>1204653.2988492958</v>
      </c>
      <c r="I258" s="39"/>
    </row>
    <row r="259" spans="1:9" x14ac:dyDescent="0.25">
      <c r="A259">
        <v>253</v>
      </c>
      <c r="B259" s="44">
        <f t="shared" si="12"/>
        <v>10189.687100648916</v>
      </c>
      <c r="C259" s="44">
        <f t="shared" si="13"/>
        <v>2007.755498082161</v>
      </c>
      <c r="D259" s="44">
        <f t="shared" si="14"/>
        <v>12197.442598731077</v>
      </c>
      <c r="E259" s="44">
        <f t="shared" si="15"/>
        <v>1194463.6117486469</v>
      </c>
      <c r="I259" s="39"/>
    </row>
    <row r="260" spans="1:9" x14ac:dyDescent="0.25">
      <c r="A260">
        <v>254</v>
      </c>
      <c r="B260" s="44">
        <f t="shared" si="12"/>
        <v>10206.669912483332</v>
      </c>
      <c r="C260" s="44">
        <f t="shared" si="13"/>
        <v>1990.7726862477462</v>
      </c>
      <c r="D260" s="44">
        <f t="shared" si="14"/>
        <v>12197.442598731077</v>
      </c>
      <c r="E260" s="44">
        <f t="shared" si="15"/>
        <v>1184256.9418361636</v>
      </c>
      <c r="I260" s="39"/>
    </row>
    <row r="261" spans="1:9" x14ac:dyDescent="0.25">
      <c r="A261">
        <v>255</v>
      </c>
      <c r="B261" s="44">
        <f t="shared" si="12"/>
        <v>10223.681029004138</v>
      </c>
      <c r="C261" s="44">
        <f t="shared" si="13"/>
        <v>1973.7615697269403</v>
      </c>
      <c r="D261" s="44">
        <f t="shared" si="14"/>
        <v>12197.442598731077</v>
      </c>
      <c r="E261" s="44">
        <f t="shared" si="15"/>
        <v>1174033.2608071596</v>
      </c>
      <c r="I261" s="39"/>
    </row>
    <row r="262" spans="1:9" x14ac:dyDescent="0.25">
      <c r="A262">
        <v>256</v>
      </c>
      <c r="B262" s="44">
        <f t="shared" si="12"/>
        <v>10240.72049738581</v>
      </c>
      <c r="C262" s="44">
        <f t="shared" si="13"/>
        <v>1956.7221013452672</v>
      </c>
      <c r="D262" s="44">
        <f t="shared" si="14"/>
        <v>12197.442598731077</v>
      </c>
      <c r="E262" s="44">
        <f t="shared" si="15"/>
        <v>1163792.5403097738</v>
      </c>
      <c r="I262" s="39"/>
    </row>
    <row r="263" spans="1:9" x14ac:dyDescent="0.25">
      <c r="A263">
        <v>257</v>
      </c>
      <c r="B263" s="44">
        <f t="shared" si="12"/>
        <v>10257.788364881455</v>
      </c>
      <c r="C263" s="44">
        <f t="shared" si="13"/>
        <v>1939.6542338496242</v>
      </c>
      <c r="D263" s="44">
        <f t="shared" si="14"/>
        <v>12197.442598731077</v>
      </c>
      <c r="E263" s="44">
        <f t="shared" si="15"/>
        <v>1153534.7519448923</v>
      </c>
      <c r="I263" s="39"/>
    </row>
    <row r="264" spans="1:9" x14ac:dyDescent="0.25">
      <c r="A264">
        <v>258</v>
      </c>
      <c r="B264" s="44">
        <f t="shared" si="12"/>
        <v>10274.884678822922</v>
      </c>
      <c r="C264" s="44">
        <f t="shared" si="13"/>
        <v>1922.5579199081551</v>
      </c>
      <c r="D264" s="44">
        <f t="shared" si="14"/>
        <v>12197.442598731077</v>
      </c>
      <c r="E264" s="44">
        <f t="shared" si="15"/>
        <v>1143259.8672660694</v>
      </c>
      <c r="I264" s="39"/>
    </row>
    <row r="265" spans="1:9" x14ac:dyDescent="0.25">
      <c r="A265">
        <v>259</v>
      </c>
      <c r="B265" s="44">
        <f t="shared" ref="B265:B328" si="16">-PPMT($D$2/12,A265,30*12,$D$1)</f>
        <v>10292.00948662096</v>
      </c>
      <c r="C265" s="44">
        <f t="shared" ref="C265:C328" si="17">-IPMT($D$2/12,A265,30*12,$D$1)</f>
        <v>1905.433112110117</v>
      </c>
      <c r="D265" s="44">
        <f t="shared" ref="D265:D328" si="18">-PMT($D$2/12,$D$3,$D$1)</f>
        <v>12197.442598731077</v>
      </c>
      <c r="E265" s="44">
        <f t="shared" ref="E265:E328" si="19">+E264-B265</f>
        <v>1132967.8577794484</v>
      </c>
      <c r="I265" s="39"/>
    </row>
    <row r="266" spans="1:9" x14ac:dyDescent="0.25">
      <c r="A266">
        <v>260</v>
      </c>
      <c r="B266" s="44">
        <f t="shared" si="16"/>
        <v>10309.16283576533</v>
      </c>
      <c r="C266" s="44">
        <f t="shared" si="17"/>
        <v>1888.2797629657487</v>
      </c>
      <c r="D266" s="44">
        <f t="shared" si="18"/>
        <v>12197.442598731077</v>
      </c>
      <c r="E266" s="44">
        <f t="shared" si="19"/>
        <v>1122658.694943683</v>
      </c>
      <c r="I266" s="39"/>
    </row>
    <row r="267" spans="1:9" x14ac:dyDescent="0.25">
      <c r="A267">
        <v>261</v>
      </c>
      <c r="B267" s="44">
        <f t="shared" si="16"/>
        <v>10326.34477382494</v>
      </c>
      <c r="C267" s="44">
        <f t="shared" si="17"/>
        <v>1871.0978249061395</v>
      </c>
      <c r="D267" s="44">
        <f t="shared" si="18"/>
        <v>12197.442598731077</v>
      </c>
      <c r="E267" s="44">
        <f t="shared" si="19"/>
        <v>1112332.350169858</v>
      </c>
      <c r="I267" s="39"/>
    </row>
    <row r="268" spans="1:9" x14ac:dyDescent="0.25">
      <c r="A268">
        <v>262</v>
      </c>
      <c r="B268" s="44">
        <f t="shared" si="16"/>
        <v>10343.555348447979</v>
      </c>
      <c r="C268" s="44">
        <f t="shared" si="17"/>
        <v>1853.887250283098</v>
      </c>
      <c r="D268" s="44">
        <f t="shared" si="18"/>
        <v>12197.442598731077</v>
      </c>
      <c r="E268" s="44">
        <f t="shared" si="19"/>
        <v>1101988.79482141</v>
      </c>
      <c r="I268" s="39"/>
    </row>
    <row r="269" spans="1:9" x14ac:dyDescent="0.25">
      <c r="A269">
        <v>263</v>
      </c>
      <c r="B269" s="44">
        <f t="shared" si="16"/>
        <v>10360.794607362061</v>
      </c>
      <c r="C269" s="44">
        <f t="shared" si="17"/>
        <v>1836.647991369018</v>
      </c>
      <c r="D269" s="44">
        <f t="shared" si="18"/>
        <v>12197.442598731077</v>
      </c>
      <c r="E269" s="44">
        <f t="shared" si="19"/>
        <v>1091628.000214048</v>
      </c>
      <c r="I269" s="39"/>
    </row>
    <row r="270" spans="1:9" x14ac:dyDescent="0.25">
      <c r="A270">
        <v>264</v>
      </c>
      <c r="B270" s="44">
        <f t="shared" si="16"/>
        <v>10378.06259837433</v>
      </c>
      <c r="C270" s="44">
        <f t="shared" si="17"/>
        <v>1819.3800003567478</v>
      </c>
      <c r="D270" s="44">
        <f t="shared" si="18"/>
        <v>12197.442598731077</v>
      </c>
      <c r="E270" s="44">
        <f t="shared" si="19"/>
        <v>1081249.9376156735</v>
      </c>
      <c r="I270" s="39"/>
    </row>
    <row r="271" spans="1:9" x14ac:dyDescent="0.25">
      <c r="A271">
        <v>265</v>
      </c>
      <c r="B271" s="44">
        <f t="shared" si="16"/>
        <v>10395.359369371621</v>
      </c>
      <c r="C271" s="44">
        <f t="shared" si="17"/>
        <v>1802.0832293594576</v>
      </c>
      <c r="D271" s="44">
        <f t="shared" si="18"/>
        <v>12197.442598731077</v>
      </c>
      <c r="E271" s="44">
        <f t="shared" si="19"/>
        <v>1070854.578246302</v>
      </c>
      <c r="I271" s="39"/>
    </row>
    <row r="272" spans="1:9" x14ac:dyDescent="0.25">
      <c r="A272">
        <v>266</v>
      </c>
      <c r="B272" s="44">
        <f t="shared" si="16"/>
        <v>10412.684968320573</v>
      </c>
      <c r="C272" s="44">
        <f t="shared" si="17"/>
        <v>1784.757630410505</v>
      </c>
      <c r="D272" s="44">
        <f t="shared" si="18"/>
        <v>12197.442598731077</v>
      </c>
      <c r="E272" s="44">
        <f t="shared" si="19"/>
        <v>1060441.8932779813</v>
      </c>
      <c r="I272" s="39"/>
    </row>
    <row r="273" spans="1:9" x14ac:dyDescent="0.25">
      <c r="A273">
        <v>267</v>
      </c>
      <c r="B273" s="44">
        <f t="shared" si="16"/>
        <v>10430.039443267773</v>
      </c>
      <c r="C273" s="44">
        <f t="shared" si="17"/>
        <v>1767.4031554633038</v>
      </c>
      <c r="D273" s="44">
        <f t="shared" si="18"/>
        <v>12197.442598731077</v>
      </c>
      <c r="E273" s="44">
        <f t="shared" si="19"/>
        <v>1050011.8538347136</v>
      </c>
      <c r="I273" s="39"/>
    </row>
    <row r="274" spans="1:9" x14ac:dyDescent="0.25">
      <c r="A274">
        <v>268</v>
      </c>
      <c r="B274" s="44">
        <f t="shared" si="16"/>
        <v>10447.422842339887</v>
      </c>
      <c r="C274" s="44">
        <f t="shared" si="17"/>
        <v>1750.0197563911906</v>
      </c>
      <c r="D274" s="44">
        <f t="shared" si="18"/>
        <v>12197.442598731077</v>
      </c>
      <c r="E274" s="44">
        <f t="shared" si="19"/>
        <v>1039564.4309923737</v>
      </c>
      <c r="I274" s="39"/>
    </row>
    <row r="275" spans="1:9" x14ac:dyDescent="0.25">
      <c r="A275">
        <v>269</v>
      </c>
      <c r="B275" s="44">
        <f t="shared" si="16"/>
        <v>10464.835213743787</v>
      </c>
      <c r="C275" s="44">
        <f t="shared" si="17"/>
        <v>1732.6073849872912</v>
      </c>
      <c r="D275" s="44">
        <f t="shared" si="18"/>
        <v>12197.442598731077</v>
      </c>
      <c r="E275" s="44">
        <f t="shared" si="19"/>
        <v>1029099.59577863</v>
      </c>
      <c r="I275" s="39"/>
    </row>
    <row r="276" spans="1:9" x14ac:dyDescent="0.25">
      <c r="A276">
        <v>270</v>
      </c>
      <c r="B276" s="44">
        <f t="shared" si="16"/>
        <v>10482.276605766692</v>
      </c>
      <c r="C276" s="44">
        <f t="shared" si="17"/>
        <v>1715.1659929643847</v>
      </c>
      <c r="D276" s="44">
        <f t="shared" si="18"/>
        <v>12197.442598731077</v>
      </c>
      <c r="E276" s="44">
        <f t="shared" si="19"/>
        <v>1018617.3191728633</v>
      </c>
      <c r="I276" s="39"/>
    </row>
    <row r="277" spans="1:9" x14ac:dyDescent="0.25">
      <c r="A277">
        <v>271</v>
      </c>
      <c r="B277" s="44">
        <f t="shared" si="16"/>
        <v>10499.747066776305</v>
      </c>
      <c r="C277" s="44">
        <f t="shared" si="17"/>
        <v>1697.6955319547733</v>
      </c>
      <c r="D277" s="44">
        <f t="shared" si="18"/>
        <v>12197.442598731077</v>
      </c>
      <c r="E277" s="44">
        <f t="shared" si="19"/>
        <v>1008117.572106087</v>
      </c>
      <c r="I277" s="39"/>
    </row>
    <row r="278" spans="1:9" x14ac:dyDescent="0.25">
      <c r="A278">
        <v>272</v>
      </c>
      <c r="B278" s="44">
        <f t="shared" si="16"/>
        <v>10517.246645220932</v>
      </c>
      <c r="C278" s="44">
        <f t="shared" si="17"/>
        <v>1680.1959535101462</v>
      </c>
      <c r="D278" s="44">
        <f t="shared" si="18"/>
        <v>12197.442598731077</v>
      </c>
      <c r="E278" s="44">
        <f t="shared" si="19"/>
        <v>997600.32546086609</v>
      </c>
      <c r="I278" s="39"/>
    </row>
    <row r="279" spans="1:9" x14ac:dyDescent="0.25">
      <c r="A279">
        <v>273</v>
      </c>
      <c r="B279" s="44">
        <f t="shared" si="16"/>
        <v>10534.775389629633</v>
      </c>
      <c r="C279" s="44">
        <f t="shared" si="17"/>
        <v>1662.6672091014443</v>
      </c>
      <c r="D279" s="44">
        <f t="shared" si="18"/>
        <v>12197.442598731077</v>
      </c>
      <c r="E279" s="44">
        <f t="shared" si="19"/>
        <v>987065.55007123644</v>
      </c>
      <c r="I279" s="39"/>
    </row>
    <row r="280" spans="1:9" x14ac:dyDescent="0.25">
      <c r="A280">
        <v>274</v>
      </c>
      <c r="B280" s="44">
        <f t="shared" si="16"/>
        <v>10552.333348612348</v>
      </c>
      <c r="C280" s="44">
        <f t="shared" si="17"/>
        <v>1645.1092501187286</v>
      </c>
      <c r="D280" s="44">
        <f t="shared" si="18"/>
        <v>12197.442598731077</v>
      </c>
      <c r="E280" s="44">
        <f t="shared" si="19"/>
        <v>976513.21672262414</v>
      </c>
      <c r="I280" s="39"/>
    </row>
    <row r="281" spans="1:9" x14ac:dyDescent="0.25">
      <c r="A281">
        <v>275</v>
      </c>
      <c r="B281" s="44">
        <f t="shared" si="16"/>
        <v>10569.920570860035</v>
      </c>
      <c r="C281" s="44">
        <f t="shared" si="17"/>
        <v>1627.5220278710415</v>
      </c>
      <c r="D281" s="44">
        <f t="shared" si="18"/>
        <v>12197.442598731077</v>
      </c>
      <c r="E281" s="44">
        <f t="shared" si="19"/>
        <v>965943.29615176411</v>
      </c>
      <c r="I281" s="39"/>
    </row>
    <row r="282" spans="1:9" x14ac:dyDescent="0.25">
      <c r="A282">
        <v>276</v>
      </c>
      <c r="B282" s="44">
        <f t="shared" si="16"/>
        <v>10587.537105144804</v>
      </c>
      <c r="C282" s="44">
        <f t="shared" si="17"/>
        <v>1609.905493586275</v>
      </c>
      <c r="D282" s="44">
        <f t="shared" si="18"/>
        <v>12197.442598731077</v>
      </c>
      <c r="E282" s="44">
        <f t="shared" si="19"/>
        <v>955355.75904661929</v>
      </c>
      <c r="I282" s="39"/>
    </row>
    <row r="283" spans="1:9" x14ac:dyDescent="0.25">
      <c r="A283">
        <v>277</v>
      </c>
      <c r="B283" s="44">
        <f t="shared" si="16"/>
        <v>10605.183000320043</v>
      </c>
      <c r="C283" s="44">
        <f t="shared" si="17"/>
        <v>1592.2595984110337</v>
      </c>
      <c r="D283" s="44">
        <f t="shared" si="18"/>
        <v>12197.442598731077</v>
      </c>
      <c r="E283" s="44">
        <f t="shared" si="19"/>
        <v>944750.57604629931</v>
      </c>
      <c r="I283" s="39"/>
    </row>
    <row r="284" spans="1:9" x14ac:dyDescent="0.25">
      <c r="A284">
        <v>278</v>
      </c>
      <c r="B284" s="44">
        <f t="shared" si="16"/>
        <v>10622.858305320578</v>
      </c>
      <c r="C284" s="44">
        <f t="shared" si="17"/>
        <v>1574.5842934105001</v>
      </c>
      <c r="D284" s="44">
        <f t="shared" si="18"/>
        <v>12197.442598731077</v>
      </c>
      <c r="E284" s="44">
        <f t="shared" si="19"/>
        <v>934127.7177409787</v>
      </c>
      <c r="I284" s="39"/>
    </row>
    <row r="285" spans="1:9" x14ac:dyDescent="0.25">
      <c r="A285">
        <v>279</v>
      </c>
      <c r="B285" s="44">
        <f t="shared" si="16"/>
        <v>10640.563069162779</v>
      </c>
      <c r="C285" s="44">
        <f t="shared" si="17"/>
        <v>1556.8795295682989</v>
      </c>
      <c r="D285" s="44">
        <f t="shared" si="18"/>
        <v>12197.442598731077</v>
      </c>
      <c r="E285" s="44">
        <f t="shared" si="19"/>
        <v>923487.15467181592</v>
      </c>
      <c r="I285" s="39"/>
    </row>
    <row r="286" spans="1:9" x14ac:dyDescent="0.25">
      <c r="A286">
        <v>280</v>
      </c>
      <c r="B286" s="44">
        <f t="shared" si="16"/>
        <v>10658.297340944717</v>
      </c>
      <c r="C286" s="44">
        <f t="shared" si="17"/>
        <v>1539.1452577863608</v>
      </c>
      <c r="D286" s="44">
        <f t="shared" si="18"/>
        <v>12197.442598731077</v>
      </c>
      <c r="E286" s="44">
        <f t="shared" si="19"/>
        <v>912828.85733087116</v>
      </c>
      <c r="I286" s="39"/>
    </row>
    <row r="287" spans="1:9" x14ac:dyDescent="0.25">
      <c r="A287">
        <v>281</v>
      </c>
      <c r="B287" s="44">
        <f t="shared" si="16"/>
        <v>10676.061169846291</v>
      </c>
      <c r="C287" s="44">
        <f t="shared" si="17"/>
        <v>1521.3814288847864</v>
      </c>
      <c r="D287" s="44">
        <f t="shared" si="18"/>
        <v>12197.442598731077</v>
      </c>
      <c r="E287" s="44">
        <f t="shared" si="19"/>
        <v>902152.79616102483</v>
      </c>
      <c r="I287" s="39"/>
    </row>
    <row r="288" spans="1:9" x14ac:dyDescent="0.25">
      <c r="A288">
        <v>282</v>
      </c>
      <c r="B288" s="44">
        <f t="shared" si="16"/>
        <v>10693.854605129369</v>
      </c>
      <c r="C288" s="44">
        <f t="shared" si="17"/>
        <v>1503.5879936017091</v>
      </c>
      <c r="D288" s="44">
        <f t="shared" si="18"/>
        <v>12197.442598731077</v>
      </c>
      <c r="E288" s="44">
        <f t="shared" si="19"/>
        <v>891458.94155589549</v>
      </c>
      <c r="I288" s="39"/>
    </row>
    <row r="289" spans="1:9" x14ac:dyDescent="0.25">
      <c r="A289">
        <v>283</v>
      </c>
      <c r="B289" s="44">
        <f t="shared" si="16"/>
        <v>10711.677696137918</v>
      </c>
      <c r="C289" s="44">
        <f t="shared" si="17"/>
        <v>1485.7649025931605</v>
      </c>
      <c r="D289" s="44">
        <f t="shared" si="18"/>
        <v>12197.442598731077</v>
      </c>
      <c r="E289" s="44">
        <f t="shared" si="19"/>
        <v>880747.26385975757</v>
      </c>
      <c r="I289" s="39"/>
    </row>
    <row r="290" spans="1:9" x14ac:dyDescent="0.25">
      <c r="A290">
        <v>284</v>
      </c>
      <c r="B290" s="44">
        <f t="shared" si="16"/>
        <v>10729.530492298145</v>
      </c>
      <c r="C290" s="44">
        <f t="shared" si="17"/>
        <v>1467.9121064329306</v>
      </c>
      <c r="D290" s="44">
        <f t="shared" si="18"/>
        <v>12197.442598731077</v>
      </c>
      <c r="E290" s="44">
        <f t="shared" si="19"/>
        <v>870017.73336745938</v>
      </c>
      <c r="I290" s="39"/>
    </row>
    <row r="291" spans="1:9" x14ac:dyDescent="0.25">
      <c r="A291">
        <v>285</v>
      </c>
      <c r="B291" s="44">
        <f t="shared" si="16"/>
        <v>10747.413043118644</v>
      </c>
      <c r="C291" s="44">
        <f t="shared" si="17"/>
        <v>1450.0295556124338</v>
      </c>
      <c r="D291" s="44">
        <f t="shared" si="18"/>
        <v>12197.442598731077</v>
      </c>
      <c r="E291" s="44">
        <f t="shared" si="19"/>
        <v>859270.32032434072</v>
      </c>
      <c r="I291" s="39"/>
    </row>
    <row r="292" spans="1:9" x14ac:dyDescent="0.25">
      <c r="A292">
        <v>286</v>
      </c>
      <c r="B292" s="44">
        <f t="shared" si="16"/>
        <v>10765.325398190507</v>
      </c>
      <c r="C292" s="44">
        <f t="shared" si="17"/>
        <v>1432.1172005405692</v>
      </c>
      <c r="D292" s="44">
        <f t="shared" si="18"/>
        <v>12197.442598731077</v>
      </c>
      <c r="E292" s="44">
        <f t="shared" si="19"/>
        <v>848504.99492615019</v>
      </c>
      <c r="I292" s="39"/>
    </row>
    <row r="293" spans="1:9" x14ac:dyDescent="0.25">
      <c r="A293">
        <v>287</v>
      </c>
      <c r="B293" s="44">
        <f t="shared" si="16"/>
        <v>10783.267607187492</v>
      </c>
      <c r="C293" s="44">
        <f t="shared" si="17"/>
        <v>1414.1749915435851</v>
      </c>
      <c r="D293" s="44">
        <f t="shared" si="18"/>
        <v>12197.442598731077</v>
      </c>
      <c r="E293" s="44">
        <f t="shared" si="19"/>
        <v>837721.72731896269</v>
      </c>
      <c r="I293" s="39"/>
    </row>
    <row r="294" spans="1:9" x14ac:dyDescent="0.25">
      <c r="A294">
        <v>288</v>
      </c>
      <c r="B294" s="44">
        <f t="shared" si="16"/>
        <v>10801.23971986614</v>
      </c>
      <c r="C294" s="44">
        <f t="shared" si="17"/>
        <v>1396.2028788649393</v>
      </c>
      <c r="D294" s="44">
        <f t="shared" si="18"/>
        <v>12197.442598731077</v>
      </c>
      <c r="E294" s="44">
        <f t="shared" si="19"/>
        <v>826920.48759909649</v>
      </c>
      <c r="I294" s="39"/>
    </row>
    <row r="295" spans="1:9" x14ac:dyDescent="0.25">
      <c r="A295">
        <v>289</v>
      </c>
      <c r="B295" s="44">
        <f t="shared" si="16"/>
        <v>10819.241786065915</v>
      </c>
      <c r="C295" s="44">
        <f t="shared" si="17"/>
        <v>1378.2008126651624</v>
      </c>
      <c r="D295" s="44">
        <f t="shared" si="18"/>
        <v>12197.442598731077</v>
      </c>
      <c r="E295" s="44">
        <f t="shared" si="19"/>
        <v>816101.24581303063</v>
      </c>
      <c r="I295" s="39"/>
    </row>
    <row r="296" spans="1:9" x14ac:dyDescent="0.25">
      <c r="A296">
        <v>290</v>
      </c>
      <c r="B296" s="44">
        <f t="shared" si="16"/>
        <v>10837.273855709358</v>
      </c>
      <c r="C296" s="44">
        <f t="shared" si="17"/>
        <v>1360.1687430217189</v>
      </c>
      <c r="D296" s="44">
        <f t="shared" si="18"/>
        <v>12197.442598731077</v>
      </c>
      <c r="E296" s="44">
        <f t="shared" si="19"/>
        <v>805263.97195732128</v>
      </c>
      <c r="I296" s="39"/>
    </row>
    <row r="297" spans="1:9" x14ac:dyDescent="0.25">
      <c r="A297">
        <v>291</v>
      </c>
      <c r="B297" s="44">
        <f t="shared" si="16"/>
        <v>10855.335978802208</v>
      </c>
      <c r="C297" s="44">
        <f t="shared" si="17"/>
        <v>1342.1066199288703</v>
      </c>
      <c r="D297" s="44">
        <f t="shared" si="18"/>
        <v>12197.442598731077</v>
      </c>
      <c r="E297" s="44">
        <f t="shared" si="19"/>
        <v>794408.6359785191</v>
      </c>
      <c r="I297" s="39"/>
    </row>
    <row r="298" spans="1:9" x14ac:dyDescent="0.25">
      <c r="A298">
        <v>292</v>
      </c>
      <c r="B298" s="44">
        <f t="shared" si="16"/>
        <v>10873.428205433545</v>
      </c>
      <c r="C298" s="44">
        <f t="shared" si="17"/>
        <v>1324.0143932975334</v>
      </c>
      <c r="D298" s="44">
        <f t="shared" si="18"/>
        <v>12197.442598731077</v>
      </c>
      <c r="E298" s="44">
        <f t="shared" si="19"/>
        <v>783535.20777308557</v>
      </c>
      <c r="I298" s="39"/>
    </row>
    <row r="299" spans="1:9" x14ac:dyDescent="0.25">
      <c r="A299">
        <v>293</v>
      </c>
      <c r="B299" s="44">
        <f t="shared" si="16"/>
        <v>10891.550585775933</v>
      </c>
      <c r="C299" s="44">
        <f t="shared" si="17"/>
        <v>1305.8920129551439</v>
      </c>
      <c r="D299" s="44">
        <f t="shared" si="18"/>
        <v>12197.442598731077</v>
      </c>
      <c r="E299" s="44">
        <f t="shared" si="19"/>
        <v>772643.65718730958</v>
      </c>
      <c r="I299" s="39"/>
    </row>
    <row r="300" spans="1:9" x14ac:dyDescent="0.25">
      <c r="A300">
        <v>294</v>
      </c>
      <c r="B300" s="44">
        <f t="shared" si="16"/>
        <v>10909.70317008556</v>
      </c>
      <c r="C300" s="44">
        <f t="shared" si="17"/>
        <v>1287.7394286455174</v>
      </c>
      <c r="D300" s="44">
        <f t="shared" si="18"/>
        <v>12197.442598731077</v>
      </c>
      <c r="E300" s="44">
        <f t="shared" si="19"/>
        <v>761733.95401722402</v>
      </c>
      <c r="I300" s="39"/>
    </row>
    <row r="301" spans="1:9" x14ac:dyDescent="0.25">
      <c r="A301">
        <v>295</v>
      </c>
      <c r="B301" s="44">
        <f t="shared" si="16"/>
        <v>10927.886008702368</v>
      </c>
      <c r="C301" s="44">
        <f t="shared" si="17"/>
        <v>1269.5565900287081</v>
      </c>
      <c r="D301" s="44">
        <f t="shared" si="18"/>
        <v>12197.442598731077</v>
      </c>
      <c r="E301" s="44">
        <f t="shared" si="19"/>
        <v>750806.06800852169</v>
      </c>
      <c r="I301" s="39"/>
    </row>
    <row r="302" spans="1:9" x14ac:dyDescent="0.25">
      <c r="A302">
        <v>296</v>
      </c>
      <c r="B302" s="44">
        <f t="shared" si="16"/>
        <v>10946.099152050207</v>
      </c>
      <c r="C302" s="44">
        <f t="shared" si="17"/>
        <v>1251.343446680871</v>
      </c>
      <c r="D302" s="44">
        <f t="shared" si="18"/>
        <v>12197.442598731077</v>
      </c>
      <c r="E302" s="44">
        <f t="shared" si="19"/>
        <v>739859.96885647147</v>
      </c>
      <c r="I302" s="39"/>
    </row>
    <row r="303" spans="1:9" x14ac:dyDescent="0.25">
      <c r="A303">
        <v>297</v>
      </c>
      <c r="B303" s="44">
        <f t="shared" si="16"/>
        <v>10964.342650636956</v>
      </c>
      <c r="C303" s="44">
        <f t="shared" si="17"/>
        <v>1233.0999480941205</v>
      </c>
      <c r="D303" s="44">
        <f t="shared" si="18"/>
        <v>12197.442598731077</v>
      </c>
      <c r="E303" s="44">
        <f t="shared" si="19"/>
        <v>728895.62620583456</v>
      </c>
      <c r="I303" s="39"/>
    </row>
    <row r="304" spans="1:9" x14ac:dyDescent="0.25">
      <c r="A304">
        <v>298</v>
      </c>
      <c r="B304" s="44">
        <f t="shared" si="16"/>
        <v>10982.616555054685</v>
      </c>
      <c r="C304" s="44">
        <f t="shared" si="17"/>
        <v>1214.8260436763921</v>
      </c>
      <c r="D304" s="44">
        <f t="shared" si="18"/>
        <v>12197.442598731077</v>
      </c>
      <c r="E304" s="44">
        <f t="shared" si="19"/>
        <v>717913.00965077989</v>
      </c>
      <c r="I304" s="39"/>
    </row>
    <row r="305" spans="1:9" x14ac:dyDescent="0.25">
      <c r="A305">
        <v>299</v>
      </c>
      <c r="B305" s="44">
        <f t="shared" si="16"/>
        <v>11000.920915979776</v>
      </c>
      <c r="C305" s="44">
        <f t="shared" si="17"/>
        <v>1196.5216827513009</v>
      </c>
      <c r="D305" s="44">
        <f t="shared" si="18"/>
        <v>12197.442598731077</v>
      </c>
      <c r="E305" s="44">
        <f t="shared" si="19"/>
        <v>706912.08873480011</v>
      </c>
      <c r="I305" s="39"/>
    </row>
    <row r="306" spans="1:9" x14ac:dyDescent="0.25">
      <c r="A306">
        <v>300</v>
      </c>
      <c r="B306" s="44">
        <f t="shared" si="16"/>
        <v>11019.255784173076</v>
      </c>
      <c r="C306" s="44">
        <f t="shared" si="17"/>
        <v>1178.1868145580015</v>
      </c>
      <c r="D306" s="44">
        <f t="shared" si="18"/>
        <v>12197.442598731077</v>
      </c>
      <c r="E306" s="44">
        <f t="shared" si="19"/>
        <v>695892.83295062708</v>
      </c>
      <c r="I306" s="39"/>
    </row>
    <row r="307" spans="1:9" x14ac:dyDescent="0.25">
      <c r="A307">
        <v>301</v>
      </c>
      <c r="B307" s="44">
        <f t="shared" si="16"/>
        <v>11037.621210480032</v>
      </c>
      <c r="C307" s="44">
        <f t="shared" si="17"/>
        <v>1159.8213882510463</v>
      </c>
      <c r="D307" s="44">
        <f t="shared" si="18"/>
        <v>12197.442598731077</v>
      </c>
      <c r="E307" s="44">
        <f t="shared" si="19"/>
        <v>684855.21174014709</v>
      </c>
      <c r="I307" s="39"/>
    </row>
    <row r="308" spans="1:9" x14ac:dyDescent="0.25">
      <c r="A308">
        <v>302</v>
      </c>
      <c r="B308" s="44">
        <f t="shared" si="16"/>
        <v>11056.01724583083</v>
      </c>
      <c r="C308" s="44">
        <f t="shared" si="17"/>
        <v>1141.4253529002465</v>
      </c>
      <c r="D308" s="44">
        <f t="shared" si="18"/>
        <v>12197.442598731077</v>
      </c>
      <c r="E308" s="44">
        <f t="shared" si="19"/>
        <v>673799.19449431624</v>
      </c>
      <c r="I308" s="39"/>
    </row>
    <row r="309" spans="1:9" x14ac:dyDescent="0.25">
      <c r="A309">
        <v>303</v>
      </c>
      <c r="B309" s="44">
        <f t="shared" si="16"/>
        <v>11074.44394124055</v>
      </c>
      <c r="C309" s="44">
        <f t="shared" si="17"/>
        <v>1122.9986574905283</v>
      </c>
      <c r="D309" s="44">
        <f t="shared" si="18"/>
        <v>12197.442598731077</v>
      </c>
      <c r="E309" s="44">
        <f t="shared" si="19"/>
        <v>662724.75055307569</v>
      </c>
      <c r="I309" s="39"/>
    </row>
    <row r="310" spans="1:9" x14ac:dyDescent="0.25">
      <c r="A310">
        <v>304</v>
      </c>
      <c r="B310" s="44">
        <f t="shared" si="16"/>
        <v>11092.901347809284</v>
      </c>
      <c r="C310" s="44">
        <f t="shared" si="17"/>
        <v>1104.5412509217942</v>
      </c>
      <c r="D310" s="44">
        <f t="shared" si="18"/>
        <v>12197.442598731077</v>
      </c>
      <c r="E310" s="44">
        <f t="shared" si="19"/>
        <v>651631.84920526645</v>
      </c>
      <c r="I310" s="39"/>
    </row>
    <row r="311" spans="1:9" x14ac:dyDescent="0.25">
      <c r="A311">
        <v>305</v>
      </c>
      <c r="B311" s="44">
        <f t="shared" si="16"/>
        <v>11111.3895167223</v>
      </c>
      <c r="C311" s="44">
        <f t="shared" si="17"/>
        <v>1086.0530820087783</v>
      </c>
      <c r="D311" s="44">
        <f t="shared" si="18"/>
        <v>12197.442598731077</v>
      </c>
      <c r="E311" s="44">
        <f t="shared" si="19"/>
        <v>640520.45968854416</v>
      </c>
      <c r="I311" s="39"/>
    </row>
    <row r="312" spans="1:9" x14ac:dyDescent="0.25">
      <c r="A312">
        <v>306</v>
      </c>
      <c r="B312" s="44">
        <f t="shared" si="16"/>
        <v>11129.908499250168</v>
      </c>
      <c r="C312" s="44">
        <f t="shared" si="17"/>
        <v>1067.534099480908</v>
      </c>
      <c r="D312" s="44">
        <f t="shared" si="18"/>
        <v>12197.442598731077</v>
      </c>
      <c r="E312" s="44">
        <f t="shared" si="19"/>
        <v>629390.55118929397</v>
      </c>
      <c r="I312" s="39"/>
    </row>
    <row r="313" spans="1:9" x14ac:dyDescent="0.25">
      <c r="A313">
        <v>307</v>
      </c>
      <c r="B313" s="44">
        <f t="shared" si="16"/>
        <v>11148.458346748921</v>
      </c>
      <c r="C313" s="44">
        <f t="shared" si="17"/>
        <v>1048.9842519821577</v>
      </c>
      <c r="D313" s="44">
        <f t="shared" si="18"/>
        <v>12197.442598731077</v>
      </c>
      <c r="E313" s="44">
        <f t="shared" si="19"/>
        <v>618242.09284254501</v>
      </c>
      <c r="I313" s="39"/>
    </row>
    <row r="314" spans="1:9" x14ac:dyDescent="0.25">
      <c r="A314">
        <v>308</v>
      </c>
      <c r="B314" s="44">
        <f t="shared" si="16"/>
        <v>11167.039110660169</v>
      </c>
      <c r="C314" s="44">
        <f t="shared" si="17"/>
        <v>1030.4034880709094</v>
      </c>
      <c r="D314" s="44">
        <f t="shared" si="18"/>
        <v>12197.442598731077</v>
      </c>
      <c r="E314" s="44">
        <f t="shared" si="19"/>
        <v>607075.05373188481</v>
      </c>
      <c r="I314" s="39"/>
    </row>
    <row r="315" spans="1:9" x14ac:dyDescent="0.25">
      <c r="A315">
        <v>309</v>
      </c>
      <c r="B315" s="44">
        <f t="shared" si="16"/>
        <v>11185.650842511268</v>
      </c>
      <c r="C315" s="44">
        <f t="shared" si="17"/>
        <v>1011.7917562198093</v>
      </c>
      <c r="D315" s="44">
        <f t="shared" si="18"/>
        <v>12197.442598731077</v>
      </c>
      <c r="E315" s="44">
        <f t="shared" si="19"/>
        <v>595889.4028893736</v>
      </c>
      <c r="I315" s="39"/>
    </row>
    <row r="316" spans="1:9" x14ac:dyDescent="0.25">
      <c r="A316">
        <v>310</v>
      </c>
      <c r="B316" s="44">
        <f t="shared" si="16"/>
        <v>11204.293593915454</v>
      </c>
      <c r="C316" s="44">
        <f t="shared" si="17"/>
        <v>993.1490048156237</v>
      </c>
      <c r="D316" s="44">
        <f t="shared" si="18"/>
        <v>12197.442598731077</v>
      </c>
      <c r="E316" s="44">
        <f t="shared" si="19"/>
        <v>584685.10929545818</v>
      </c>
      <c r="I316" s="39"/>
    </row>
    <row r="317" spans="1:9" x14ac:dyDescent="0.25">
      <c r="A317">
        <v>311</v>
      </c>
      <c r="B317" s="44">
        <f t="shared" si="16"/>
        <v>11222.967416571981</v>
      </c>
      <c r="C317" s="44">
        <f t="shared" si="17"/>
        <v>974.47518215909804</v>
      </c>
      <c r="D317" s="44">
        <f t="shared" si="18"/>
        <v>12197.442598731077</v>
      </c>
      <c r="E317" s="44">
        <f t="shared" si="19"/>
        <v>573462.14187888615</v>
      </c>
      <c r="I317" s="39"/>
    </row>
    <row r="318" spans="1:9" x14ac:dyDescent="0.25">
      <c r="A318">
        <v>312</v>
      </c>
      <c r="B318" s="44">
        <f t="shared" si="16"/>
        <v>11241.672362266267</v>
      </c>
      <c r="C318" s="44">
        <f t="shared" si="17"/>
        <v>955.77023646481132</v>
      </c>
      <c r="D318" s="44">
        <f t="shared" si="18"/>
        <v>12197.442598731077</v>
      </c>
      <c r="E318" s="44">
        <f t="shared" si="19"/>
        <v>562220.46951661992</v>
      </c>
      <c r="I318" s="39"/>
    </row>
    <row r="319" spans="1:9" x14ac:dyDescent="0.25">
      <c r="A319">
        <v>313</v>
      </c>
      <c r="B319" s="44">
        <f t="shared" si="16"/>
        <v>11260.408482870043</v>
      </c>
      <c r="C319" s="44">
        <f t="shared" si="17"/>
        <v>937.03411586103448</v>
      </c>
      <c r="D319" s="44">
        <f t="shared" si="18"/>
        <v>12197.442598731077</v>
      </c>
      <c r="E319" s="44">
        <f t="shared" si="19"/>
        <v>550960.06103374984</v>
      </c>
      <c r="I319" s="39"/>
    </row>
    <row r="320" spans="1:9" x14ac:dyDescent="0.25">
      <c r="A320">
        <v>314</v>
      </c>
      <c r="B320" s="44">
        <f t="shared" si="16"/>
        <v>11279.175830341494</v>
      </c>
      <c r="C320" s="44">
        <f t="shared" si="17"/>
        <v>918.26676838958429</v>
      </c>
      <c r="D320" s="44">
        <f t="shared" si="18"/>
        <v>12197.442598731077</v>
      </c>
      <c r="E320" s="44">
        <f t="shared" si="19"/>
        <v>539680.88520340831</v>
      </c>
      <c r="I320" s="39"/>
    </row>
    <row r="321" spans="1:9" x14ac:dyDescent="0.25">
      <c r="A321">
        <v>315</v>
      </c>
      <c r="B321" s="44">
        <f t="shared" si="16"/>
        <v>11297.974456725397</v>
      </c>
      <c r="C321" s="44">
        <f t="shared" si="17"/>
        <v>899.46814200568178</v>
      </c>
      <c r="D321" s="44">
        <f t="shared" si="18"/>
        <v>12197.442598731077</v>
      </c>
      <c r="E321" s="44">
        <f t="shared" si="19"/>
        <v>528382.9107466829</v>
      </c>
      <c r="I321" s="39"/>
    </row>
    <row r="322" spans="1:9" x14ac:dyDescent="0.25">
      <c r="A322">
        <v>316</v>
      </c>
      <c r="B322" s="44">
        <f t="shared" si="16"/>
        <v>11316.804414153272</v>
      </c>
      <c r="C322" s="44">
        <f t="shared" si="17"/>
        <v>880.6381845778061</v>
      </c>
      <c r="D322" s="44">
        <f t="shared" si="18"/>
        <v>12197.442598731077</v>
      </c>
      <c r="E322" s="44">
        <f t="shared" si="19"/>
        <v>517066.10633252963</v>
      </c>
      <c r="I322" s="39"/>
    </row>
    <row r="323" spans="1:9" x14ac:dyDescent="0.25">
      <c r="A323">
        <v>317</v>
      </c>
      <c r="B323" s="44">
        <f t="shared" si="16"/>
        <v>11335.665754843527</v>
      </c>
      <c r="C323" s="44">
        <f t="shared" si="17"/>
        <v>861.77684388755051</v>
      </c>
      <c r="D323" s="44">
        <f t="shared" si="18"/>
        <v>12197.442598731077</v>
      </c>
      <c r="E323" s="44">
        <f t="shared" si="19"/>
        <v>505730.44057768612</v>
      </c>
      <c r="I323" s="39"/>
    </row>
    <row r="324" spans="1:9" x14ac:dyDescent="0.25">
      <c r="A324">
        <v>318</v>
      </c>
      <c r="B324" s="44">
        <f t="shared" si="16"/>
        <v>11354.5585311016</v>
      </c>
      <c r="C324" s="44">
        <f t="shared" si="17"/>
        <v>842.88406762947795</v>
      </c>
      <c r="D324" s="44">
        <f t="shared" si="18"/>
        <v>12197.442598731077</v>
      </c>
      <c r="E324" s="44">
        <f t="shared" si="19"/>
        <v>494375.88204658451</v>
      </c>
      <c r="I324" s="39"/>
    </row>
    <row r="325" spans="1:9" x14ac:dyDescent="0.25">
      <c r="A325">
        <v>319</v>
      </c>
      <c r="B325" s="44">
        <f t="shared" si="16"/>
        <v>11373.482795320102</v>
      </c>
      <c r="C325" s="44">
        <f t="shared" si="17"/>
        <v>823.95980341097538</v>
      </c>
      <c r="D325" s="44">
        <f t="shared" si="18"/>
        <v>12197.442598731077</v>
      </c>
      <c r="E325" s="44">
        <f t="shared" si="19"/>
        <v>483002.3992512644</v>
      </c>
      <c r="I325" s="39"/>
    </row>
    <row r="326" spans="1:9" x14ac:dyDescent="0.25">
      <c r="A326">
        <v>320</v>
      </c>
      <c r="B326" s="44">
        <f t="shared" si="16"/>
        <v>11392.438599978968</v>
      </c>
      <c r="C326" s="44">
        <f t="shared" si="17"/>
        <v>805.00399875210849</v>
      </c>
      <c r="D326" s="44">
        <f t="shared" si="18"/>
        <v>12197.442598731077</v>
      </c>
      <c r="E326" s="44">
        <f t="shared" si="19"/>
        <v>471609.96065128542</v>
      </c>
      <c r="I326" s="39"/>
    </row>
    <row r="327" spans="1:9" x14ac:dyDescent="0.25">
      <c r="A327">
        <v>321</v>
      </c>
      <c r="B327" s="44">
        <f t="shared" si="16"/>
        <v>11411.425997645601</v>
      </c>
      <c r="C327" s="44">
        <f t="shared" si="17"/>
        <v>786.01660108547696</v>
      </c>
      <c r="D327" s="44">
        <f t="shared" si="18"/>
        <v>12197.442598731077</v>
      </c>
      <c r="E327" s="44">
        <f t="shared" si="19"/>
        <v>460198.53465363983</v>
      </c>
      <c r="I327" s="39"/>
    </row>
    <row r="328" spans="1:9" x14ac:dyDescent="0.25">
      <c r="A328">
        <v>322</v>
      </c>
      <c r="B328" s="44">
        <f t="shared" si="16"/>
        <v>11430.44504097501</v>
      </c>
      <c r="C328" s="44">
        <f t="shared" si="17"/>
        <v>766.99755775606752</v>
      </c>
      <c r="D328" s="44">
        <f t="shared" si="18"/>
        <v>12197.442598731077</v>
      </c>
      <c r="E328" s="44">
        <f t="shared" si="19"/>
        <v>448768.08961266483</v>
      </c>
      <c r="I328" s="39"/>
    </row>
    <row r="329" spans="1:9" x14ac:dyDescent="0.25">
      <c r="A329">
        <v>323</v>
      </c>
      <c r="B329" s="44">
        <f t="shared" ref="B329:B366" si="20">-PPMT($D$2/12,A329,30*12,$D$1)</f>
        <v>11449.495782709968</v>
      </c>
      <c r="C329" s="44">
        <f t="shared" ref="C329:C366" si="21">-IPMT($D$2/12,A329,30*12,$D$1)</f>
        <v>747.94681602110927</v>
      </c>
      <c r="D329" s="44">
        <f t="shared" ref="D329:D366" si="22">-PMT($D$2/12,$D$3,$D$1)</f>
        <v>12197.442598731077</v>
      </c>
      <c r="E329" s="44">
        <f t="shared" ref="E329:E366" si="23">+E328-B329</f>
        <v>437318.59382995486</v>
      </c>
      <c r="I329" s="39"/>
    </row>
    <row r="330" spans="1:9" x14ac:dyDescent="0.25">
      <c r="A330">
        <v>324</v>
      </c>
      <c r="B330" s="44">
        <f t="shared" si="20"/>
        <v>11468.578275681153</v>
      </c>
      <c r="C330" s="44">
        <f t="shared" si="21"/>
        <v>728.86432304992593</v>
      </c>
      <c r="D330" s="44">
        <f t="shared" si="22"/>
        <v>12197.442598731077</v>
      </c>
      <c r="E330" s="44">
        <f t="shared" si="23"/>
        <v>425850.01555427373</v>
      </c>
      <c r="I330" s="39"/>
    </row>
    <row r="331" spans="1:9" x14ac:dyDescent="0.25">
      <c r="A331">
        <v>325</v>
      </c>
      <c r="B331" s="44">
        <f t="shared" si="20"/>
        <v>11487.692572807287</v>
      </c>
      <c r="C331" s="44">
        <f t="shared" si="21"/>
        <v>709.75002592379053</v>
      </c>
      <c r="D331" s="44">
        <f t="shared" si="22"/>
        <v>12197.442598731077</v>
      </c>
      <c r="E331" s="44">
        <f t="shared" si="23"/>
        <v>414362.32298146642</v>
      </c>
      <c r="I331" s="39"/>
    </row>
    <row r="332" spans="1:9" x14ac:dyDescent="0.25">
      <c r="A332">
        <v>326</v>
      </c>
      <c r="B332" s="44">
        <f t="shared" si="20"/>
        <v>11506.838727095301</v>
      </c>
      <c r="C332" s="44">
        <f t="shared" si="21"/>
        <v>690.60387163577855</v>
      </c>
      <c r="D332" s="44">
        <f t="shared" si="22"/>
        <v>12197.442598731077</v>
      </c>
      <c r="E332" s="44">
        <f t="shared" si="23"/>
        <v>402855.48425437114</v>
      </c>
      <c r="I332" s="39"/>
    </row>
    <row r="333" spans="1:9" x14ac:dyDescent="0.25">
      <c r="A333">
        <v>327</v>
      </c>
      <c r="B333" s="44">
        <f t="shared" si="20"/>
        <v>11526.016791640459</v>
      </c>
      <c r="C333" s="44">
        <f t="shared" si="21"/>
        <v>671.42580709061963</v>
      </c>
      <c r="D333" s="44">
        <f t="shared" si="22"/>
        <v>12197.442598731077</v>
      </c>
      <c r="E333" s="44">
        <f t="shared" si="23"/>
        <v>391329.46746273071</v>
      </c>
      <c r="I333" s="39"/>
    </row>
    <row r="334" spans="1:9" x14ac:dyDescent="0.25">
      <c r="A334">
        <v>328</v>
      </c>
      <c r="B334" s="44">
        <f t="shared" si="20"/>
        <v>11545.226819626525</v>
      </c>
      <c r="C334" s="44">
        <f t="shared" si="21"/>
        <v>652.21577910455233</v>
      </c>
      <c r="D334" s="44">
        <f t="shared" si="22"/>
        <v>12197.442598731077</v>
      </c>
      <c r="E334" s="44">
        <f t="shared" si="23"/>
        <v>379784.24064310419</v>
      </c>
      <c r="I334" s="39"/>
    </row>
    <row r="335" spans="1:9" x14ac:dyDescent="0.25">
      <c r="A335">
        <v>329</v>
      </c>
      <c r="B335" s="44">
        <f t="shared" si="20"/>
        <v>11564.468864325903</v>
      </c>
      <c r="C335" s="44">
        <f t="shared" si="21"/>
        <v>632.97373440517481</v>
      </c>
      <c r="D335" s="44">
        <f t="shared" si="22"/>
        <v>12197.442598731077</v>
      </c>
      <c r="E335" s="44">
        <f t="shared" si="23"/>
        <v>368219.77177877829</v>
      </c>
      <c r="I335" s="39"/>
    </row>
    <row r="336" spans="1:9" x14ac:dyDescent="0.25">
      <c r="A336">
        <v>330</v>
      </c>
      <c r="B336" s="44">
        <f t="shared" si="20"/>
        <v>11583.742979099779</v>
      </c>
      <c r="C336" s="44">
        <f t="shared" si="21"/>
        <v>613.69961963129811</v>
      </c>
      <c r="D336" s="44">
        <f t="shared" si="22"/>
        <v>12197.442598731077</v>
      </c>
      <c r="E336" s="44">
        <f t="shared" si="23"/>
        <v>356636.02879967849</v>
      </c>
      <c r="I336" s="39"/>
    </row>
    <row r="337" spans="1:9" x14ac:dyDescent="0.25">
      <c r="A337">
        <v>331</v>
      </c>
      <c r="B337" s="44">
        <f t="shared" si="20"/>
        <v>11603.049217398278</v>
      </c>
      <c r="C337" s="44">
        <f t="shared" si="21"/>
        <v>594.39338133279864</v>
      </c>
      <c r="D337" s="44">
        <f t="shared" si="22"/>
        <v>12197.442598731077</v>
      </c>
      <c r="E337" s="44">
        <f t="shared" si="23"/>
        <v>345032.97958228021</v>
      </c>
      <c r="I337" s="39"/>
    </row>
    <row r="338" spans="1:9" x14ac:dyDescent="0.25">
      <c r="A338">
        <v>332</v>
      </c>
      <c r="B338" s="44">
        <f t="shared" si="20"/>
        <v>11622.38763276061</v>
      </c>
      <c r="C338" s="44">
        <f t="shared" si="21"/>
        <v>575.05496597046817</v>
      </c>
      <c r="D338" s="44">
        <f t="shared" si="22"/>
        <v>12197.442598731077</v>
      </c>
      <c r="E338" s="44">
        <f t="shared" si="23"/>
        <v>333410.59194951958</v>
      </c>
      <c r="I338" s="39"/>
    </row>
    <row r="339" spans="1:9" x14ac:dyDescent="0.25">
      <c r="A339">
        <v>333</v>
      </c>
      <c r="B339" s="44">
        <f t="shared" si="20"/>
        <v>11641.758278815212</v>
      </c>
      <c r="C339" s="44">
        <f t="shared" si="21"/>
        <v>555.68431991586715</v>
      </c>
      <c r="D339" s="44">
        <f t="shared" si="22"/>
        <v>12197.442598731077</v>
      </c>
      <c r="E339" s="44">
        <f t="shared" si="23"/>
        <v>321768.83367070439</v>
      </c>
      <c r="I339" s="39"/>
    </row>
    <row r="340" spans="1:9" x14ac:dyDescent="0.25">
      <c r="A340">
        <v>334</v>
      </c>
      <c r="B340" s="44">
        <f t="shared" si="20"/>
        <v>11661.161209279904</v>
      </c>
      <c r="C340" s="44">
        <f t="shared" si="21"/>
        <v>536.28138945117519</v>
      </c>
      <c r="D340" s="44">
        <f t="shared" si="22"/>
        <v>12197.442598731077</v>
      </c>
      <c r="E340" s="44">
        <f t="shared" si="23"/>
        <v>310107.67246142449</v>
      </c>
      <c r="I340" s="39"/>
    </row>
    <row r="341" spans="1:9" x14ac:dyDescent="0.25">
      <c r="A341">
        <v>335</v>
      </c>
      <c r="B341" s="44">
        <f t="shared" si="20"/>
        <v>11680.596477962035</v>
      </c>
      <c r="C341" s="44">
        <f t="shared" si="21"/>
        <v>516.84612076904193</v>
      </c>
      <c r="D341" s="44">
        <f t="shared" si="22"/>
        <v>12197.442598731077</v>
      </c>
      <c r="E341" s="44">
        <f t="shared" si="23"/>
        <v>298427.07598346245</v>
      </c>
      <c r="I341" s="39"/>
    </row>
    <row r="342" spans="1:9" x14ac:dyDescent="0.25">
      <c r="A342">
        <v>336</v>
      </c>
      <c r="B342" s="44">
        <f t="shared" si="20"/>
        <v>11700.064138758638</v>
      </c>
      <c r="C342" s="44">
        <f t="shared" si="21"/>
        <v>497.37845997243852</v>
      </c>
      <c r="D342" s="44">
        <f t="shared" si="22"/>
        <v>12197.442598731077</v>
      </c>
      <c r="E342" s="44">
        <f t="shared" si="23"/>
        <v>286727.01184470381</v>
      </c>
      <c r="I342" s="39"/>
    </row>
    <row r="343" spans="1:9" x14ac:dyDescent="0.25">
      <c r="A343">
        <v>337</v>
      </c>
      <c r="B343" s="44">
        <f t="shared" si="20"/>
        <v>11719.564245656569</v>
      </c>
      <c r="C343" s="44">
        <f t="shared" si="21"/>
        <v>477.87835307450746</v>
      </c>
      <c r="D343" s="44">
        <f t="shared" si="22"/>
        <v>12197.442598731077</v>
      </c>
      <c r="E343" s="44">
        <f t="shared" si="23"/>
        <v>275007.44759904721</v>
      </c>
      <c r="I343" s="39"/>
    </row>
    <row r="344" spans="1:9" x14ac:dyDescent="0.25">
      <c r="A344">
        <v>338</v>
      </c>
      <c r="B344" s="44">
        <f t="shared" si="20"/>
        <v>11739.096852732664</v>
      </c>
      <c r="C344" s="44">
        <f t="shared" si="21"/>
        <v>458.34574599841312</v>
      </c>
      <c r="D344" s="44">
        <f t="shared" si="22"/>
        <v>12197.442598731077</v>
      </c>
      <c r="E344" s="44">
        <f t="shared" si="23"/>
        <v>263268.35074631457</v>
      </c>
      <c r="I344" s="39"/>
    </row>
    <row r="345" spans="1:9" x14ac:dyDescent="0.25">
      <c r="A345">
        <v>339</v>
      </c>
      <c r="B345" s="44">
        <f t="shared" si="20"/>
        <v>11758.662014153884</v>
      </c>
      <c r="C345" s="44">
        <f t="shared" si="21"/>
        <v>438.78058457719192</v>
      </c>
      <c r="D345" s="44">
        <f t="shared" si="22"/>
        <v>12197.442598731077</v>
      </c>
      <c r="E345" s="44">
        <f t="shared" si="23"/>
        <v>251509.68873216069</v>
      </c>
      <c r="I345" s="39"/>
    </row>
    <row r="346" spans="1:9" x14ac:dyDescent="0.25">
      <c r="A346">
        <v>340</v>
      </c>
      <c r="B346" s="44">
        <f t="shared" si="20"/>
        <v>11778.259784177475</v>
      </c>
      <c r="C346" s="44">
        <f t="shared" si="21"/>
        <v>419.18281455360227</v>
      </c>
      <c r="D346" s="44">
        <f t="shared" si="22"/>
        <v>12197.442598731077</v>
      </c>
      <c r="E346" s="44">
        <f t="shared" si="23"/>
        <v>239731.42894798322</v>
      </c>
      <c r="I346" s="39"/>
    </row>
    <row r="347" spans="1:9" x14ac:dyDescent="0.25">
      <c r="A347">
        <v>341</v>
      </c>
      <c r="B347" s="44">
        <f t="shared" si="20"/>
        <v>11797.890217151104</v>
      </c>
      <c r="C347" s="44">
        <f t="shared" si="21"/>
        <v>399.55238157997309</v>
      </c>
      <c r="D347" s="44">
        <f t="shared" si="22"/>
        <v>12197.442598731077</v>
      </c>
      <c r="E347" s="44">
        <f t="shared" si="23"/>
        <v>227933.53873083211</v>
      </c>
      <c r="I347" s="39"/>
    </row>
    <row r="348" spans="1:9" x14ac:dyDescent="0.25">
      <c r="A348">
        <v>342</v>
      </c>
      <c r="B348" s="44">
        <f t="shared" si="20"/>
        <v>11817.553367513023</v>
      </c>
      <c r="C348" s="44">
        <f t="shared" si="21"/>
        <v>379.88923121805459</v>
      </c>
      <c r="D348" s="44">
        <f t="shared" si="22"/>
        <v>12197.442598731077</v>
      </c>
      <c r="E348" s="44">
        <f t="shared" si="23"/>
        <v>216115.98536331908</v>
      </c>
      <c r="I348" s="39"/>
    </row>
    <row r="349" spans="1:9" x14ac:dyDescent="0.25">
      <c r="A349">
        <v>343</v>
      </c>
      <c r="B349" s="44">
        <f t="shared" si="20"/>
        <v>11837.249289792211</v>
      </c>
      <c r="C349" s="44">
        <f t="shared" si="21"/>
        <v>360.19330893886621</v>
      </c>
      <c r="D349" s="44">
        <f t="shared" si="22"/>
        <v>12197.442598731077</v>
      </c>
      <c r="E349" s="44">
        <f t="shared" si="23"/>
        <v>204278.73607352687</v>
      </c>
      <c r="I349" s="39"/>
    </row>
    <row r="350" spans="1:9" x14ac:dyDescent="0.25">
      <c r="A350">
        <v>344</v>
      </c>
      <c r="B350" s="44">
        <f t="shared" si="20"/>
        <v>11856.978038608531</v>
      </c>
      <c r="C350" s="44">
        <f t="shared" si="21"/>
        <v>340.46456012254589</v>
      </c>
      <c r="D350" s="44">
        <f t="shared" si="22"/>
        <v>12197.442598731077</v>
      </c>
      <c r="E350" s="44">
        <f t="shared" si="23"/>
        <v>192421.75803491834</v>
      </c>
      <c r="I350" s="39"/>
    </row>
    <row r="351" spans="1:9" x14ac:dyDescent="0.25">
      <c r="A351">
        <v>345</v>
      </c>
      <c r="B351" s="44">
        <f t="shared" si="20"/>
        <v>11876.739668672881</v>
      </c>
      <c r="C351" s="44">
        <f t="shared" si="21"/>
        <v>320.70293005819832</v>
      </c>
      <c r="D351" s="44">
        <f t="shared" si="22"/>
        <v>12197.442598731077</v>
      </c>
      <c r="E351" s="44">
        <f t="shared" si="23"/>
        <v>180545.01836624547</v>
      </c>
      <c r="I351" s="39"/>
    </row>
    <row r="352" spans="1:9" x14ac:dyDescent="0.25">
      <c r="A352">
        <v>346</v>
      </c>
      <c r="B352" s="44">
        <f t="shared" si="20"/>
        <v>11896.534234787336</v>
      </c>
      <c r="C352" s="44">
        <f t="shared" si="21"/>
        <v>300.90836394374355</v>
      </c>
      <c r="D352" s="44">
        <f t="shared" si="22"/>
        <v>12197.442598731077</v>
      </c>
      <c r="E352" s="44">
        <f t="shared" si="23"/>
        <v>168648.48413145813</v>
      </c>
      <c r="I352" s="39"/>
    </row>
    <row r="353" spans="1:9" x14ac:dyDescent="0.25">
      <c r="A353">
        <v>347</v>
      </c>
      <c r="B353" s="44">
        <f t="shared" si="20"/>
        <v>11916.361791845313</v>
      </c>
      <c r="C353" s="44">
        <f t="shared" si="21"/>
        <v>281.08080688576462</v>
      </c>
      <c r="D353" s="44">
        <f t="shared" si="22"/>
        <v>12197.442598731077</v>
      </c>
      <c r="E353" s="44">
        <f t="shared" si="23"/>
        <v>156732.1223396128</v>
      </c>
      <c r="I353" s="39"/>
    </row>
    <row r="354" spans="1:9" x14ac:dyDescent="0.25">
      <c r="A354">
        <v>348</v>
      </c>
      <c r="B354" s="44">
        <f t="shared" si="20"/>
        <v>11936.222394831722</v>
      </c>
      <c r="C354" s="44">
        <f t="shared" si="21"/>
        <v>261.22020389935579</v>
      </c>
      <c r="D354" s="44">
        <f t="shared" si="22"/>
        <v>12197.442598731077</v>
      </c>
      <c r="E354" s="44">
        <f t="shared" si="23"/>
        <v>144795.89994478109</v>
      </c>
      <c r="I354" s="39"/>
    </row>
    <row r="355" spans="1:9" x14ac:dyDescent="0.25">
      <c r="A355">
        <v>349</v>
      </c>
      <c r="B355" s="44">
        <f t="shared" si="20"/>
        <v>11956.116098823108</v>
      </c>
      <c r="C355" s="44">
        <f t="shared" si="21"/>
        <v>241.32649990796958</v>
      </c>
      <c r="D355" s="44">
        <f t="shared" si="22"/>
        <v>12197.442598731077</v>
      </c>
      <c r="E355" s="44">
        <f t="shared" si="23"/>
        <v>132839.78384595798</v>
      </c>
      <c r="I355" s="39"/>
    </row>
    <row r="356" spans="1:9" x14ac:dyDescent="0.25">
      <c r="A356">
        <v>350</v>
      </c>
      <c r="B356" s="44">
        <f t="shared" si="20"/>
        <v>11976.042958987813</v>
      </c>
      <c r="C356" s="44">
        <f t="shared" si="21"/>
        <v>221.39963974326434</v>
      </c>
      <c r="D356" s="44">
        <f t="shared" si="22"/>
        <v>12197.442598731077</v>
      </c>
      <c r="E356" s="44">
        <f t="shared" si="23"/>
        <v>120863.74088697016</v>
      </c>
      <c r="I356" s="39"/>
    </row>
    <row r="357" spans="1:9" x14ac:dyDescent="0.25">
      <c r="A357">
        <v>351</v>
      </c>
      <c r="B357" s="44">
        <f t="shared" si="20"/>
        <v>11996.003030586127</v>
      </c>
      <c r="C357" s="44">
        <f t="shared" si="21"/>
        <v>201.43956814495135</v>
      </c>
      <c r="D357" s="44">
        <f t="shared" si="22"/>
        <v>12197.442598731077</v>
      </c>
      <c r="E357" s="44">
        <f t="shared" si="23"/>
        <v>108867.73785638403</v>
      </c>
      <c r="I357" s="39"/>
    </row>
    <row r="358" spans="1:9" x14ac:dyDescent="0.25">
      <c r="A358">
        <v>352</v>
      </c>
      <c r="B358" s="44">
        <f t="shared" si="20"/>
        <v>12015.996368970436</v>
      </c>
      <c r="C358" s="44">
        <f t="shared" si="21"/>
        <v>181.4462297606411</v>
      </c>
      <c r="D358" s="44">
        <f t="shared" si="22"/>
        <v>12197.442598731077</v>
      </c>
      <c r="E358" s="44">
        <f t="shared" si="23"/>
        <v>96851.741487413601</v>
      </c>
      <c r="I358" s="39"/>
    </row>
    <row r="359" spans="1:9" x14ac:dyDescent="0.25">
      <c r="A359">
        <v>353</v>
      </c>
      <c r="B359" s="44">
        <f t="shared" si="20"/>
        <v>12036.023029585387</v>
      </c>
      <c r="C359" s="44">
        <f t="shared" si="21"/>
        <v>161.41956914569042</v>
      </c>
      <c r="D359" s="44">
        <f t="shared" si="22"/>
        <v>12197.442598731077</v>
      </c>
      <c r="E359" s="44">
        <f t="shared" si="23"/>
        <v>84815.718457828218</v>
      </c>
      <c r="I359" s="39"/>
    </row>
    <row r="360" spans="1:9" x14ac:dyDescent="0.25">
      <c r="A360">
        <v>354</v>
      </c>
      <c r="B360" s="44">
        <f t="shared" si="20"/>
        <v>12056.083067968029</v>
      </c>
      <c r="C360" s="44">
        <f t="shared" si="21"/>
        <v>141.35953076304807</v>
      </c>
      <c r="D360" s="44">
        <f t="shared" si="22"/>
        <v>12197.442598731077</v>
      </c>
      <c r="E360" s="44">
        <f t="shared" si="23"/>
        <v>72759.635389860196</v>
      </c>
      <c r="I360" s="39"/>
    </row>
    <row r="361" spans="1:9" x14ac:dyDescent="0.25">
      <c r="A361">
        <v>355</v>
      </c>
      <c r="B361" s="44">
        <f t="shared" si="20"/>
        <v>12076.176539747976</v>
      </c>
      <c r="C361" s="44">
        <f t="shared" si="21"/>
        <v>121.2660589831014</v>
      </c>
      <c r="D361" s="44">
        <f t="shared" si="22"/>
        <v>12197.442598731077</v>
      </c>
      <c r="E361" s="44">
        <f t="shared" si="23"/>
        <v>60683.45885011222</v>
      </c>
      <c r="I361" s="39"/>
    </row>
    <row r="362" spans="1:9" x14ac:dyDescent="0.25">
      <c r="A362">
        <v>356</v>
      </c>
      <c r="B362" s="44">
        <f t="shared" si="20"/>
        <v>12096.303500647557</v>
      </c>
      <c r="C362" s="44">
        <f t="shared" si="21"/>
        <v>101.13909808352142</v>
      </c>
      <c r="D362" s="44">
        <f t="shared" si="22"/>
        <v>12197.442598731077</v>
      </c>
      <c r="E362" s="44">
        <f t="shared" si="23"/>
        <v>48587.155349464665</v>
      </c>
      <c r="I362" s="39"/>
    </row>
    <row r="363" spans="1:9" x14ac:dyDescent="0.25">
      <c r="A363">
        <v>357</v>
      </c>
      <c r="B363" s="44">
        <f t="shared" si="20"/>
        <v>12116.464006481969</v>
      </c>
      <c r="C363" s="44">
        <f t="shared" si="21"/>
        <v>80.978592249108829</v>
      </c>
      <c r="D363" s="44">
        <f t="shared" si="22"/>
        <v>12197.442598731077</v>
      </c>
      <c r="E363" s="44">
        <f t="shared" si="23"/>
        <v>36470.691342982696</v>
      </c>
      <c r="I363" s="39"/>
    </row>
    <row r="364" spans="1:9" x14ac:dyDescent="0.25">
      <c r="A364">
        <v>358</v>
      </c>
      <c r="B364" s="44">
        <f t="shared" si="20"/>
        <v>12136.658113159439</v>
      </c>
      <c r="C364" s="44">
        <f t="shared" si="21"/>
        <v>60.784485571638875</v>
      </c>
      <c r="D364" s="44">
        <f t="shared" si="22"/>
        <v>12197.442598731077</v>
      </c>
      <c r="E364" s="44">
        <f t="shared" si="23"/>
        <v>24334.033229823257</v>
      </c>
      <c r="I364" s="39"/>
    </row>
    <row r="365" spans="1:9" x14ac:dyDescent="0.25">
      <c r="A365">
        <v>359</v>
      </c>
      <c r="B365" s="44">
        <f t="shared" si="20"/>
        <v>12156.88587668137</v>
      </c>
      <c r="C365" s="44">
        <f t="shared" si="21"/>
        <v>40.556722049706465</v>
      </c>
      <c r="D365" s="44">
        <f t="shared" si="22"/>
        <v>12197.442598731077</v>
      </c>
      <c r="E365" s="44">
        <f t="shared" si="23"/>
        <v>12177.147353141887</v>
      </c>
      <c r="I365" s="39"/>
    </row>
    <row r="366" spans="1:9" x14ac:dyDescent="0.25">
      <c r="A366">
        <v>360</v>
      </c>
      <c r="B366" s="44">
        <f t="shared" si="20"/>
        <v>12177.147353142507</v>
      </c>
      <c r="C366" s="44">
        <f t="shared" si="21"/>
        <v>20.295245588570847</v>
      </c>
      <c r="D366" s="44">
        <f t="shared" si="22"/>
        <v>12197.442598731077</v>
      </c>
      <c r="E366" s="44">
        <f t="shared" si="23"/>
        <v>-6.2027538660913706E-10</v>
      </c>
      <c r="I366" s="39"/>
    </row>
  </sheetData>
  <mergeCells count="1">
    <mergeCell ref="G44:G4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O52"/>
  <sheetViews>
    <sheetView zoomScale="85" zoomScaleNormal="85" workbookViewId="0">
      <selection activeCell="D40" sqref="D40"/>
    </sheetView>
  </sheetViews>
  <sheetFormatPr defaultRowHeight="13.2" x14ac:dyDescent="0.25"/>
  <cols>
    <col min="1" max="1" width="9.6640625" bestFit="1" customWidth="1"/>
    <col min="2" max="2" width="31.33203125" customWidth="1"/>
    <col min="3" max="3" width="16.77734375" customWidth="1"/>
    <col min="4" max="4" width="15.6640625" bestFit="1" customWidth="1"/>
    <col min="5" max="5" width="12.77734375" customWidth="1"/>
    <col min="6" max="6" width="16.6640625" bestFit="1" customWidth="1"/>
    <col min="7" max="7" width="14" bestFit="1" customWidth="1"/>
    <col min="8" max="8" width="18.77734375" customWidth="1"/>
    <col min="9" max="9" width="12.77734375" customWidth="1"/>
    <col min="10" max="10" width="15.33203125" customWidth="1"/>
    <col min="11" max="13" width="12.77734375" customWidth="1"/>
  </cols>
  <sheetData>
    <row r="1" spans="1:15" ht="17.399999999999999" x14ac:dyDescent="0.3">
      <c r="B1" s="248" t="s">
        <v>79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5" ht="13.2" customHeight="1" x14ac:dyDescent="0.25">
      <c r="B2" s="247" t="s">
        <v>1</v>
      </c>
      <c r="C2" s="247" t="s">
        <v>0</v>
      </c>
      <c r="D2" s="59">
        <v>30</v>
      </c>
      <c r="E2" s="59">
        <v>90</v>
      </c>
      <c r="F2" s="59">
        <v>120</v>
      </c>
      <c r="G2" s="59">
        <f>9*30</f>
        <v>270</v>
      </c>
      <c r="H2" s="59">
        <v>365</v>
      </c>
      <c r="I2" s="59">
        <f>2*365</f>
        <v>730</v>
      </c>
      <c r="J2" s="59">
        <f>3*365</f>
        <v>1095</v>
      </c>
      <c r="K2" s="59">
        <f>4*365</f>
        <v>1460</v>
      </c>
      <c r="L2" s="59">
        <f>5*365</f>
        <v>1825</v>
      </c>
      <c r="M2" s="59">
        <f>7*365</f>
        <v>2555</v>
      </c>
    </row>
    <row r="3" spans="1:15" s="3" customFormat="1" ht="13.8" thickBot="1" x14ac:dyDescent="0.3">
      <c r="B3" s="247"/>
      <c r="C3" s="247"/>
      <c r="D3" s="62" t="s">
        <v>2</v>
      </c>
      <c r="E3" s="62" t="s">
        <v>3</v>
      </c>
      <c r="F3" s="62" t="s">
        <v>4</v>
      </c>
      <c r="G3" s="62" t="s">
        <v>5</v>
      </c>
      <c r="H3" s="62" t="s">
        <v>70</v>
      </c>
      <c r="I3" s="62" t="s">
        <v>6</v>
      </c>
      <c r="J3" s="62" t="s">
        <v>7</v>
      </c>
      <c r="K3" s="62" t="s">
        <v>8</v>
      </c>
      <c r="L3" s="62" t="s">
        <v>9</v>
      </c>
      <c r="M3" s="62" t="s">
        <v>10</v>
      </c>
    </row>
    <row r="4" spans="1:15" x14ac:dyDescent="0.25">
      <c r="A4" s="79" t="s">
        <v>11</v>
      </c>
      <c r="B4" s="68" t="s">
        <v>12</v>
      </c>
      <c r="C4" s="84">
        <f>+SUM(D4:M4)</f>
        <v>100000000</v>
      </c>
      <c r="D4" s="85">
        <v>100000000</v>
      </c>
      <c r="E4" s="86">
        <v>0</v>
      </c>
      <c r="F4" s="86">
        <v>0</v>
      </c>
      <c r="G4" s="86">
        <v>0</v>
      </c>
      <c r="H4" s="86">
        <v>0</v>
      </c>
      <c r="I4" s="86">
        <v>0</v>
      </c>
      <c r="J4" s="86">
        <v>0</v>
      </c>
      <c r="K4" s="86">
        <v>0</v>
      </c>
      <c r="L4" s="86">
        <v>0</v>
      </c>
      <c r="M4" s="86">
        <v>0</v>
      </c>
    </row>
    <row r="5" spans="1:15" x14ac:dyDescent="0.25">
      <c r="A5" s="80"/>
      <c r="B5" s="69" t="s">
        <v>59</v>
      </c>
      <c r="C5" s="83">
        <f t="shared" ref="C5:C15" si="0">+SUM(D5:M5)</f>
        <v>3503030449.1590309</v>
      </c>
      <c r="D5" s="87">
        <f>(+Mtg!D7)*1000</f>
        <v>12197442.598731076</v>
      </c>
      <c r="E5" s="63">
        <f>(+Mtg!F9)*1000</f>
        <v>36592327.796193235</v>
      </c>
      <c r="F5" s="63">
        <f>(+E5)</f>
        <v>36592327.796193235</v>
      </c>
      <c r="G5" s="63">
        <f t="shared" ref="G5:H5" si="1">(+F5)</f>
        <v>36592327.796193235</v>
      </c>
      <c r="H5" s="63">
        <f t="shared" si="1"/>
        <v>36592327.796193235</v>
      </c>
      <c r="I5" s="63">
        <f>(+Mtg!F30)*1000</f>
        <v>146369311.18477297</v>
      </c>
      <c r="J5" s="63">
        <f>I5+Mtg!I45*1000</f>
        <v>3198094384.1907539</v>
      </c>
      <c r="K5" s="63">
        <v>0</v>
      </c>
      <c r="L5" s="63">
        <v>0</v>
      </c>
      <c r="M5" s="88">
        <v>0</v>
      </c>
      <c r="O5" s="74"/>
    </row>
    <row r="6" spans="1:15" x14ac:dyDescent="0.25">
      <c r="A6" s="80"/>
      <c r="B6" s="69" t="s">
        <v>68</v>
      </c>
      <c r="C6" s="83">
        <f t="shared" si="0"/>
        <v>500000</v>
      </c>
      <c r="D6" s="87">
        <v>0</v>
      </c>
      <c r="E6" s="63">
        <v>500000</v>
      </c>
      <c r="F6" s="63"/>
      <c r="G6" s="63"/>
      <c r="H6" s="63"/>
      <c r="I6" s="63"/>
      <c r="J6" s="63"/>
      <c r="K6" s="63"/>
      <c r="L6" s="63"/>
      <c r="M6" s="88"/>
    </row>
    <row r="7" spans="1:15" x14ac:dyDescent="0.25">
      <c r="A7" s="80"/>
      <c r="B7" s="69" t="s">
        <v>14</v>
      </c>
      <c r="C7" s="83">
        <f t="shared" si="0"/>
        <v>474469551</v>
      </c>
      <c r="D7" s="231">
        <f>25000000+449469551</f>
        <v>474469551</v>
      </c>
      <c r="E7" s="63"/>
      <c r="F7" s="63"/>
      <c r="G7" s="63"/>
      <c r="H7" s="63"/>
      <c r="I7" s="63"/>
      <c r="J7" s="63"/>
      <c r="K7" s="63"/>
      <c r="L7" s="63"/>
      <c r="M7" s="88"/>
    </row>
    <row r="8" spans="1:15" x14ac:dyDescent="0.25">
      <c r="A8" s="80"/>
      <c r="B8" s="69" t="s">
        <v>15</v>
      </c>
      <c r="C8" s="83">
        <f t="shared" si="0"/>
        <v>5000000</v>
      </c>
      <c r="D8" s="87">
        <v>5000000</v>
      </c>
      <c r="E8" s="63"/>
      <c r="F8" s="63"/>
      <c r="G8" s="63"/>
      <c r="H8" s="63"/>
      <c r="I8" s="63"/>
      <c r="J8" s="63"/>
      <c r="K8" s="63"/>
      <c r="L8" s="63"/>
      <c r="M8" s="88"/>
    </row>
    <row r="9" spans="1:15" ht="13.8" thickBot="1" x14ac:dyDescent="0.3">
      <c r="A9" s="80"/>
      <c r="B9" s="69" t="s">
        <v>16</v>
      </c>
      <c r="C9" s="83">
        <f t="shared" si="0"/>
        <v>2500000000</v>
      </c>
      <c r="D9" s="87"/>
      <c r="E9" s="63"/>
      <c r="F9" s="63"/>
      <c r="G9" s="63"/>
      <c r="H9" s="72">
        <v>2500000000</v>
      </c>
      <c r="I9" s="63"/>
      <c r="J9" s="63"/>
      <c r="K9" s="63"/>
      <c r="L9" s="63"/>
      <c r="M9" s="88"/>
    </row>
    <row r="10" spans="1:15" ht="13.8" thickBot="1" x14ac:dyDescent="0.3">
      <c r="B10" s="77"/>
      <c r="C10" s="78"/>
      <c r="D10" s="66"/>
      <c r="E10" s="66"/>
      <c r="F10" s="66"/>
      <c r="G10" s="66"/>
      <c r="H10" s="66"/>
      <c r="I10" s="66"/>
      <c r="J10" s="66"/>
      <c r="K10" s="66"/>
      <c r="L10" s="66"/>
      <c r="M10" s="67"/>
    </row>
    <row r="11" spans="1:15" x14ac:dyDescent="0.25">
      <c r="A11" s="81" t="s">
        <v>17</v>
      </c>
      <c r="B11" s="70" t="s">
        <v>18</v>
      </c>
      <c r="C11" s="76">
        <f t="shared" si="0"/>
        <v>4000000000</v>
      </c>
      <c r="D11" s="64">
        <v>4000000000</v>
      </c>
      <c r="E11" s="64"/>
      <c r="F11" s="64"/>
      <c r="G11" s="64"/>
      <c r="H11" s="64"/>
      <c r="I11" s="64"/>
      <c r="J11" s="64"/>
      <c r="K11" s="64"/>
      <c r="L11" s="64"/>
      <c r="M11" s="65"/>
    </row>
    <row r="12" spans="1:15" x14ac:dyDescent="0.25">
      <c r="A12" s="82"/>
      <c r="B12" s="70" t="s">
        <v>19</v>
      </c>
      <c r="C12" s="76">
        <f t="shared" si="0"/>
        <v>2300000000</v>
      </c>
      <c r="D12" s="75">
        <v>2300000000</v>
      </c>
      <c r="E12" s="64"/>
      <c r="F12" s="64"/>
      <c r="G12" s="64"/>
      <c r="H12" s="64"/>
      <c r="I12" s="64"/>
      <c r="J12" s="64"/>
      <c r="K12" s="64"/>
      <c r="L12" s="64"/>
      <c r="M12" s="65"/>
    </row>
    <row r="13" spans="1:15" x14ac:dyDescent="0.25">
      <c r="A13" s="82"/>
      <c r="B13" s="70" t="s">
        <v>20</v>
      </c>
      <c r="C13" s="76">
        <f t="shared" si="0"/>
        <v>28000000</v>
      </c>
      <c r="D13" s="64"/>
      <c r="E13" s="64"/>
      <c r="F13" s="64"/>
      <c r="G13" s="64"/>
      <c r="H13" s="64"/>
      <c r="I13" s="64">
        <v>28000000</v>
      </c>
      <c r="J13" s="64"/>
      <c r="K13" s="64"/>
      <c r="L13" s="64"/>
      <c r="M13" s="65"/>
    </row>
    <row r="14" spans="1:15" x14ac:dyDescent="0.25">
      <c r="A14" s="82"/>
      <c r="B14" s="70" t="s">
        <v>71</v>
      </c>
      <c r="C14" s="76">
        <f t="shared" si="0"/>
        <v>250000000</v>
      </c>
      <c r="D14" s="72">
        <v>250000000</v>
      </c>
      <c r="E14" s="64"/>
      <c r="F14" s="64"/>
      <c r="G14" s="64"/>
      <c r="H14" s="64"/>
      <c r="I14" s="64"/>
      <c r="J14" s="64"/>
      <c r="K14" s="64"/>
      <c r="L14" s="64"/>
      <c r="M14" s="65"/>
    </row>
    <row r="15" spans="1:15" x14ac:dyDescent="0.25">
      <c r="A15" s="82"/>
      <c r="B15" s="70" t="s">
        <v>72</v>
      </c>
      <c r="C15" s="76">
        <f t="shared" si="0"/>
        <v>5000000</v>
      </c>
      <c r="D15" s="64"/>
      <c r="E15" s="64"/>
      <c r="F15" s="64"/>
      <c r="G15" s="64"/>
      <c r="H15" s="64"/>
      <c r="I15" s="64"/>
      <c r="J15" s="64"/>
      <c r="K15" s="64"/>
      <c r="L15" s="64">
        <v>5000000</v>
      </c>
      <c r="M15" s="65"/>
    </row>
    <row r="16" spans="1:15" ht="13.8" thickBot="1" x14ac:dyDescent="0.3">
      <c r="B16" s="71"/>
      <c r="C16" s="93">
        <f>+SUM(C4:C9)-SUM(C11:C15)</f>
        <v>0.15903091430664063</v>
      </c>
      <c r="D16" s="66"/>
      <c r="E16" s="66"/>
      <c r="F16" s="66"/>
      <c r="G16" s="66"/>
      <c r="H16" s="66"/>
      <c r="I16" s="66"/>
      <c r="J16" s="66"/>
      <c r="K16" s="66"/>
      <c r="L16" s="66"/>
      <c r="M16" s="67"/>
    </row>
    <row r="17" spans="1:15" x14ac:dyDescent="0.25">
      <c r="B17" s="60" t="s">
        <v>69</v>
      </c>
      <c r="C17" s="61">
        <f>+SUM(D17:M17)</f>
        <v>0.15903043746948242</v>
      </c>
      <c r="D17" s="73">
        <f t="shared" ref="D17:M17" si="2">+SUM(D4:D9)-SUM(D11:D15)</f>
        <v>-5958333006.401269</v>
      </c>
      <c r="E17" s="73">
        <f t="shared" si="2"/>
        <v>37092327.796193235</v>
      </c>
      <c r="F17" s="73">
        <f t="shared" si="2"/>
        <v>36592327.796193235</v>
      </c>
      <c r="G17" s="73">
        <f t="shared" si="2"/>
        <v>36592327.796193235</v>
      </c>
      <c r="H17" s="73">
        <f t="shared" si="2"/>
        <v>2536592327.7961931</v>
      </c>
      <c r="I17" s="73">
        <f t="shared" si="2"/>
        <v>118369311.18477297</v>
      </c>
      <c r="J17" s="73">
        <f t="shared" si="2"/>
        <v>3198094384.1907539</v>
      </c>
      <c r="K17" s="73">
        <f t="shared" si="2"/>
        <v>0</v>
      </c>
      <c r="L17" s="73">
        <f t="shared" si="2"/>
        <v>-5000000</v>
      </c>
      <c r="M17" s="73">
        <f t="shared" si="2"/>
        <v>0</v>
      </c>
    </row>
    <row r="19" spans="1:15" x14ac:dyDescent="0.25">
      <c r="B19" s="90" t="s">
        <v>63</v>
      </c>
      <c r="C19" s="91" t="s">
        <v>77</v>
      </c>
      <c r="D19" s="98">
        <v>0.02</v>
      </c>
      <c r="E19" s="98">
        <v>2.1999999999999999E-2</v>
      </c>
      <c r="F19" s="98">
        <v>2.7E-2</v>
      </c>
      <c r="G19" s="98">
        <v>3.5000000000000003E-2</v>
      </c>
      <c r="H19" s="98">
        <v>0.04</v>
      </c>
      <c r="I19" s="98">
        <v>4.4999999999999998E-2</v>
      </c>
      <c r="J19" s="98">
        <v>0.05</v>
      </c>
      <c r="K19" s="98">
        <v>4.4999999999999998E-2</v>
      </c>
      <c r="L19" s="98">
        <v>0.04</v>
      </c>
      <c r="M19" s="98">
        <v>0.05</v>
      </c>
      <c r="O19" s="94">
        <f>+AVERAGE(D19:M19)</f>
        <v>3.7399999999999996E-2</v>
      </c>
    </row>
    <row r="20" spans="1:15" x14ac:dyDescent="0.25">
      <c r="B20" s="90" t="s">
        <v>78</v>
      </c>
      <c r="C20" s="91">
        <f>+SUM(D20:M20)</f>
        <v>-140924233.46249846</v>
      </c>
      <c r="D20" s="92">
        <f>+D17/(1+D19)</f>
        <v>-5841502947.4522247</v>
      </c>
      <c r="E20" s="92">
        <f t="shared" ref="E20:M20" si="3">+E17/(1+E19)</f>
        <v>36293862.814279094</v>
      </c>
      <c r="F20" s="92">
        <f t="shared" si="3"/>
        <v>35630309.441278711</v>
      </c>
      <c r="G20" s="92">
        <f t="shared" si="3"/>
        <v>35354906.083278492</v>
      </c>
      <c r="H20" s="92">
        <f t="shared" si="3"/>
        <v>2439031084.4194164</v>
      </c>
      <c r="I20" s="92">
        <f t="shared" si="3"/>
        <v>113272068.11939998</v>
      </c>
      <c r="J20" s="92">
        <f t="shared" si="3"/>
        <v>3045804175.4197655</v>
      </c>
      <c r="K20" s="92">
        <f t="shared" si="3"/>
        <v>0</v>
      </c>
      <c r="L20" s="92">
        <f t="shared" si="3"/>
        <v>-4807692.307692308</v>
      </c>
      <c r="M20" s="92">
        <f t="shared" si="3"/>
        <v>0</v>
      </c>
      <c r="O20" s="2" t="s">
        <v>89</v>
      </c>
    </row>
    <row r="21" spans="1:15" x14ac:dyDescent="0.25">
      <c r="B21" s="108" t="s">
        <v>73</v>
      </c>
      <c r="C21" s="223"/>
      <c r="D21" s="224">
        <f>+D19+0.02</f>
        <v>0.04</v>
      </c>
      <c r="E21" s="224">
        <f t="shared" ref="E21:M21" si="4">+E19+0.02</f>
        <v>4.1999999999999996E-2</v>
      </c>
      <c r="F21" s="224">
        <f t="shared" si="4"/>
        <v>4.7E-2</v>
      </c>
      <c r="G21" s="224">
        <f t="shared" si="4"/>
        <v>5.5000000000000007E-2</v>
      </c>
      <c r="H21" s="224">
        <f t="shared" si="4"/>
        <v>0.06</v>
      </c>
      <c r="I21" s="224">
        <f t="shared" si="4"/>
        <v>6.5000000000000002E-2</v>
      </c>
      <c r="J21" s="224">
        <f t="shared" si="4"/>
        <v>7.0000000000000007E-2</v>
      </c>
      <c r="K21" s="224">
        <f t="shared" si="4"/>
        <v>6.5000000000000002E-2</v>
      </c>
      <c r="L21" s="224">
        <f t="shared" si="4"/>
        <v>0.06</v>
      </c>
      <c r="M21" s="225">
        <f t="shared" si="4"/>
        <v>7.0000000000000007E-2</v>
      </c>
      <c r="O21" s="94">
        <f>+AVERAGE(E21:M21)</f>
        <v>5.9333333333333335E-2</v>
      </c>
    </row>
    <row r="22" spans="1:15" x14ac:dyDescent="0.25">
      <c r="B22" s="109" t="s">
        <v>74</v>
      </c>
      <c r="C22" s="89"/>
      <c r="D22" s="99">
        <f>+D19-0.02</f>
        <v>0</v>
      </c>
      <c r="E22" s="99">
        <f t="shared" ref="E22:M22" si="5">+E19-0.02</f>
        <v>1.9999999999999983E-3</v>
      </c>
      <c r="F22" s="99">
        <f t="shared" si="5"/>
        <v>6.9999999999999993E-3</v>
      </c>
      <c r="G22" s="99">
        <f t="shared" si="5"/>
        <v>1.5000000000000003E-2</v>
      </c>
      <c r="H22" s="99">
        <f t="shared" si="5"/>
        <v>0.02</v>
      </c>
      <c r="I22" s="99">
        <f t="shared" si="5"/>
        <v>2.4999999999999998E-2</v>
      </c>
      <c r="J22" s="99">
        <f t="shared" si="5"/>
        <v>3.0000000000000002E-2</v>
      </c>
      <c r="K22" s="99">
        <f t="shared" si="5"/>
        <v>2.4999999999999998E-2</v>
      </c>
      <c r="L22" s="99">
        <f t="shared" si="5"/>
        <v>0.02</v>
      </c>
      <c r="M22" s="226">
        <f t="shared" si="5"/>
        <v>3.0000000000000002E-2</v>
      </c>
      <c r="O22" s="94">
        <f t="shared" ref="O22" si="6">+AVERAGE(E22:M22)</f>
        <v>1.9333333333333331E-2</v>
      </c>
    </row>
    <row r="23" spans="1:15" x14ac:dyDescent="0.25">
      <c r="B23" s="109" t="s">
        <v>75</v>
      </c>
      <c r="C23" s="89"/>
      <c r="D23" s="99">
        <f>+D19</f>
        <v>0.02</v>
      </c>
      <c r="E23" s="99">
        <f>+E19</f>
        <v>2.1999999999999999E-2</v>
      </c>
      <c r="F23" s="99">
        <f>+F19</f>
        <v>2.7E-2</v>
      </c>
      <c r="G23" s="99">
        <f>+G19</f>
        <v>3.5000000000000003E-2</v>
      </c>
      <c r="H23" s="99">
        <f>+H19+0.005</f>
        <v>4.4999999999999998E-2</v>
      </c>
      <c r="I23" s="99">
        <f>+I19+0.01</f>
        <v>5.5E-2</v>
      </c>
      <c r="J23" s="99">
        <f>+J21+0.015</f>
        <v>8.5000000000000006E-2</v>
      </c>
      <c r="K23" s="99">
        <f>+K19+0.02</f>
        <v>6.5000000000000002E-2</v>
      </c>
      <c r="L23" s="99">
        <f>+L19+0.025</f>
        <v>6.5000000000000002E-2</v>
      </c>
      <c r="M23" s="226">
        <f>+M19+0.03</f>
        <v>0.08</v>
      </c>
      <c r="O23" s="94">
        <f>+AVERAGE(E23:M23)</f>
        <v>5.3222222222222226E-2</v>
      </c>
    </row>
    <row r="24" spans="1:15" x14ac:dyDescent="0.25">
      <c r="B24" s="110" t="s">
        <v>76</v>
      </c>
      <c r="C24" s="227"/>
      <c r="D24" s="228">
        <f>+D19-0.01</f>
        <v>0.01</v>
      </c>
      <c r="E24" s="228">
        <f>+E19-0.015</f>
        <v>6.9999999999999993E-3</v>
      </c>
      <c r="F24" s="228">
        <f>+F19-0.02</f>
        <v>6.9999999999999993E-3</v>
      </c>
      <c r="G24" s="228">
        <f>+G19-0.02</f>
        <v>1.5000000000000003E-2</v>
      </c>
      <c r="H24" s="228">
        <f>+H19*0.9</f>
        <v>3.6000000000000004E-2</v>
      </c>
      <c r="I24" s="228">
        <f>+I19</f>
        <v>4.4999999999999998E-2</v>
      </c>
      <c r="J24" s="228">
        <f>+J19</f>
        <v>0.05</v>
      </c>
      <c r="K24" s="228">
        <f>K19</f>
        <v>4.4999999999999998E-2</v>
      </c>
      <c r="L24" s="228">
        <f>+L19</f>
        <v>0.04</v>
      </c>
      <c r="M24" s="229">
        <f>+M19</f>
        <v>0.05</v>
      </c>
      <c r="O24" s="94">
        <f>+AVERAGE(E24:M24)</f>
        <v>3.2777777777777781E-2</v>
      </c>
    </row>
    <row r="25" spans="1:15" x14ac:dyDescent="0.25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5" x14ac:dyDescent="0.25">
      <c r="B26" s="108" t="s">
        <v>73</v>
      </c>
      <c r="C26" s="102"/>
      <c r="D26" s="103">
        <f>1/(1+D21)</f>
        <v>0.96153846153846145</v>
      </c>
      <c r="E26" s="103">
        <f t="shared" ref="E26:M26" si="7">1/(1+E21)</f>
        <v>0.95969289827255277</v>
      </c>
      <c r="F26" s="103">
        <f t="shared" si="7"/>
        <v>0.95510983763132762</v>
      </c>
      <c r="G26" s="103">
        <f t="shared" si="7"/>
        <v>0.94786729857819907</v>
      </c>
      <c r="H26" s="103">
        <f t="shared" si="7"/>
        <v>0.94339622641509424</v>
      </c>
      <c r="I26" s="103">
        <f t="shared" si="7"/>
        <v>0.93896713615023475</v>
      </c>
      <c r="J26" s="103">
        <f t="shared" si="7"/>
        <v>0.93457943925233644</v>
      </c>
      <c r="K26" s="103">
        <f t="shared" si="7"/>
        <v>0.93896713615023475</v>
      </c>
      <c r="L26" s="103">
        <f t="shared" si="7"/>
        <v>0.94339622641509424</v>
      </c>
      <c r="M26" s="103">
        <f t="shared" si="7"/>
        <v>0.93457943925233644</v>
      </c>
    </row>
    <row r="27" spans="1:15" x14ac:dyDescent="0.25">
      <c r="B27" s="109" t="s">
        <v>74</v>
      </c>
      <c r="C27" s="72"/>
      <c r="D27" s="100">
        <f t="shared" ref="D27" si="8">1/(1+D22)</f>
        <v>1</v>
      </c>
      <c r="E27" s="100">
        <f t="shared" ref="E27:M27" si="9">1/(1+E22)</f>
        <v>0.99800399201596801</v>
      </c>
      <c r="F27" s="100">
        <f t="shared" si="9"/>
        <v>0.99304865938430997</v>
      </c>
      <c r="G27" s="100">
        <f t="shared" si="9"/>
        <v>0.98522167487684742</v>
      </c>
      <c r="H27" s="100">
        <f t="shared" si="9"/>
        <v>0.98039215686274506</v>
      </c>
      <c r="I27" s="100">
        <f t="shared" si="9"/>
        <v>0.97560975609756106</v>
      </c>
      <c r="J27" s="100">
        <f t="shared" si="9"/>
        <v>0.970873786407767</v>
      </c>
      <c r="K27" s="100">
        <f t="shared" si="9"/>
        <v>0.97560975609756106</v>
      </c>
      <c r="L27" s="100">
        <f t="shared" si="9"/>
        <v>0.98039215686274506</v>
      </c>
      <c r="M27" s="104">
        <f t="shared" si="9"/>
        <v>0.970873786407767</v>
      </c>
    </row>
    <row r="28" spans="1:15" x14ac:dyDescent="0.25">
      <c r="B28" s="109" t="s">
        <v>75</v>
      </c>
      <c r="C28" s="72"/>
      <c r="D28" s="100">
        <f t="shared" ref="D28" si="10">1/(1+D23)</f>
        <v>0.98039215686274506</v>
      </c>
      <c r="E28" s="100">
        <f t="shared" ref="E28:M28" si="11">1/(1+E23)</f>
        <v>0.97847358121330719</v>
      </c>
      <c r="F28" s="100">
        <f t="shared" si="11"/>
        <v>0.97370983446932824</v>
      </c>
      <c r="G28" s="100">
        <f t="shared" si="11"/>
        <v>0.96618357487922713</v>
      </c>
      <c r="H28" s="100">
        <f t="shared" si="11"/>
        <v>0.95693779904306231</v>
      </c>
      <c r="I28" s="100">
        <f t="shared" si="11"/>
        <v>0.94786729857819907</v>
      </c>
      <c r="J28" s="100">
        <f t="shared" si="11"/>
        <v>0.92165898617511521</v>
      </c>
      <c r="K28" s="100">
        <f t="shared" si="11"/>
        <v>0.93896713615023475</v>
      </c>
      <c r="L28" s="100">
        <f t="shared" si="11"/>
        <v>0.93896713615023475</v>
      </c>
      <c r="M28" s="104">
        <f t="shared" si="11"/>
        <v>0.92592592592592582</v>
      </c>
    </row>
    <row r="29" spans="1:15" x14ac:dyDescent="0.25">
      <c r="B29" s="110" t="s">
        <v>76</v>
      </c>
      <c r="C29" s="105"/>
      <c r="D29" s="106">
        <f t="shared" ref="D29" si="12">1/(1+D24)</f>
        <v>0.99009900990099009</v>
      </c>
      <c r="E29" s="106">
        <f t="shared" ref="E29:M29" si="13">1/(1+E24)</f>
        <v>0.99304865938430997</v>
      </c>
      <c r="F29" s="106">
        <f t="shared" si="13"/>
        <v>0.99304865938430997</v>
      </c>
      <c r="G29" s="106">
        <f t="shared" si="13"/>
        <v>0.98522167487684742</v>
      </c>
      <c r="H29" s="106">
        <f t="shared" si="13"/>
        <v>0.96525096525096521</v>
      </c>
      <c r="I29" s="106">
        <f t="shared" si="13"/>
        <v>0.95693779904306231</v>
      </c>
      <c r="J29" s="106">
        <f t="shared" si="13"/>
        <v>0.95238095238095233</v>
      </c>
      <c r="K29" s="106">
        <f t="shared" si="13"/>
        <v>0.95693779904306231</v>
      </c>
      <c r="L29" s="106">
        <f t="shared" si="13"/>
        <v>0.96153846153846145</v>
      </c>
      <c r="M29" s="107">
        <f t="shared" si="13"/>
        <v>0.95238095238095233</v>
      </c>
    </row>
    <row r="30" spans="1:15" s="111" customFormat="1" x14ac:dyDescent="0.25">
      <c r="B30" s="112"/>
      <c r="C30" s="113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5" ht="13.8" x14ac:dyDescent="0.3">
      <c r="C31" s="96" t="s">
        <v>84</v>
      </c>
      <c r="D31" s="61"/>
      <c r="E31" s="230"/>
      <c r="F31" s="94"/>
      <c r="G31" s="94"/>
      <c r="H31" s="94"/>
      <c r="I31" s="94"/>
      <c r="J31" s="94"/>
      <c r="K31" s="94"/>
      <c r="L31" s="94"/>
      <c r="M31" s="94"/>
    </row>
    <row r="32" spans="1:15" ht="13.8" x14ac:dyDescent="0.3">
      <c r="A32" s="95" t="s">
        <v>84</v>
      </c>
      <c r="B32" s="97" t="s">
        <v>80</v>
      </c>
      <c r="C32" s="101">
        <f>+SUM(D32:M32)</f>
        <v>-265114306.27233407</v>
      </c>
      <c r="D32" s="101">
        <f>+D$20*D26</f>
        <v>-5616829757.1655998</v>
      </c>
      <c r="E32" s="101">
        <f t="shared" ref="E32:M32" si="14">+E$20*E26</f>
        <v>34830962.393741935</v>
      </c>
      <c r="F32" s="101">
        <f t="shared" si="14"/>
        <v>34030859.065213673</v>
      </c>
      <c r="G32" s="101">
        <f t="shared" si="14"/>
        <v>33511759.32064312</v>
      </c>
      <c r="H32" s="101">
        <f t="shared" si="14"/>
        <v>2300972721.1503925</v>
      </c>
      <c r="I32" s="101">
        <f t="shared" si="14"/>
        <v>106358749.40788731</v>
      </c>
      <c r="J32" s="101">
        <f t="shared" si="14"/>
        <v>2846545958.3362293</v>
      </c>
      <c r="K32" s="101">
        <f t="shared" si="14"/>
        <v>0</v>
      </c>
      <c r="L32" s="101">
        <f t="shared" si="14"/>
        <v>-4535558.7808417995</v>
      </c>
      <c r="M32" s="101">
        <f t="shared" si="14"/>
        <v>0</v>
      </c>
    </row>
    <row r="33" spans="1:13" ht="13.8" x14ac:dyDescent="0.3">
      <c r="A33" s="95" t="s">
        <v>84</v>
      </c>
      <c r="B33" s="97" t="s">
        <v>81</v>
      </c>
      <c r="C33" s="101">
        <f>+SUM(D33:M33)</f>
        <v>-280972187.79213381</v>
      </c>
      <c r="D33" s="101">
        <f t="shared" ref="D33:M35" si="15">+D$20*D27</f>
        <v>-5841502947.4522247</v>
      </c>
      <c r="E33" s="101">
        <f t="shared" si="15"/>
        <v>36221419.974330433</v>
      </c>
      <c r="F33" s="101">
        <f t="shared" si="15"/>
        <v>35382631.024109945</v>
      </c>
      <c r="G33" s="101">
        <f t="shared" si="15"/>
        <v>34832419.786481276</v>
      </c>
      <c r="H33" s="101">
        <f t="shared" si="15"/>
        <v>2391206945.5092316</v>
      </c>
      <c r="I33" s="101">
        <f t="shared" si="15"/>
        <v>110509334.75063413</v>
      </c>
      <c r="J33" s="101">
        <f t="shared" si="15"/>
        <v>2957091432.4463744</v>
      </c>
      <c r="K33" s="101">
        <f t="shared" si="15"/>
        <v>0</v>
      </c>
      <c r="L33" s="101">
        <f t="shared" si="15"/>
        <v>-4713423.8310708897</v>
      </c>
      <c r="M33" s="101">
        <f t="shared" si="15"/>
        <v>0</v>
      </c>
    </row>
    <row r="34" spans="1:13" ht="13.8" x14ac:dyDescent="0.3">
      <c r="A34" s="95" t="s">
        <v>84</v>
      </c>
      <c r="B34" s="97" t="s">
        <v>82</v>
      </c>
      <c r="C34" s="101">
        <f t="shared" ref="C34:C35" si="16">+SUM(D34:M34)</f>
        <v>-378551725.52929646</v>
      </c>
      <c r="D34" s="101">
        <f t="shared" si="15"/>
        <v>-5726963673.9727688</v>
      </c>
      <c r="E34" s="101">
        <f t="shared" si="15"/>
        <v>35512585.923952147</v>
      </c>
      <c r="F34" s="101">
        <f t="shared" si="15"/>
        <v>34693582.708158433</v>
      </c>
      <c r="G34" s="101">
        <f t="shared" si="15"/>
        <v>34159329.549061351</v>
      </c>
      <c r="H34" s="101">
        <f t="shared" si="15"/>
        <v>2334001037.72193</v>
      </c>
      <c r="I34" s="101">
        <f t="shared" si="15"/>
        <v>107366889.21270141</v>
      </c>
      <c r="J34" s="101">
        <f t="shared" si="15"/>
        <v>2807192788.405314</v>
      </c>
      <c r="K34" s="101">
        <f t="shared" si="15"/>
        <v>0</v>
      </c>
      <c r="L34" s="101">
        <f t="shared" si="15"/>
        <v>-4514265.0776453596</v>
      </c>
      <c r="M34" s="101">
        <f t="shared" si="15"/>
        <v>0</v>
      </c>
    </row>
    <row r="35" spans="1:13" ht="13.8" x14ac:dyDescent="0.3">
      <c r="A35" s="95" t="s">
        <v>84</v>
      </c>
      <c r="B35" s="97" t="s">
        <v>83</v>
      </c>
      <c r="C35" s="101">
        <f t="shared" si="16"/>
        <v>-318595129.62472105</v>
      </c>
      <c r="D35" s="101">
        <f t="shared" si="15"/>
        <v>-5783666284.606163</v>
      </c>
      <c r="E35" s="101">
        <f t="shared" si="15"/>
        <v>36041571.811597914</v>
      </c>
      <c r="F35" s="101">
        <f t="shared" si="15"/>
        <v>35382631.024109945</v>
      </c>
      <c r="G35" s="101">
        <f t="shared" si="15"/>
        <v>34832419.786481276</v>
      </c>
      <c r="H35" s="101">
        <f t="shared" si="15"/>
        <v>2354277108.5129499</v>
      </c>
      <c r="I35" s="101">
        <f t="shared" si="15"/>
        <v>108394323.55923444</v>
      </c>
      <c r="J35" s="101">
        <f t="shared" si="15"/>
        <v>2900765881.3521576</v>
      </c>
      <c r="K35" s="101">
        <f t="shared" si="15"/>
        <v>0</v>
      </c>
      <c r="L35" s="101">
        <f t="shared" si="15"/>
        <v>-4622781.0650887573</v>
      </c>
      <c r="M35" s="101">
        <f t="shared" si="15"/>
        <v>0</v>
      </c>
    </row>
    <row r="36" spans="1:13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B37" s="97" t="s">
        <v>85</v>
      </c>
      <c r="C37" s="101">
        <f>+C32-C20</f>
        <v>-124190072.80983561</v>
      </c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B38" s="97" t="s">
        <v>86</v>
      </c>
      <c r="C38" s="101">
        <f>+C20-C33</f>
        <v>140047954.32963535</v>
      </c>
      <c r="D38" s="1"/>
      <c r="E38" s="1"/>
      <c r="F38" s="1" t="s">
        <v>90</v>
      </c>
      <c r="G38" s="1"/>
      <c r="H38" s="1"/>
      <c r="I38" s="1"/>
      <c r="J38" s="1"/>
      <c r="K38" s="1"/>
      <c r="L38" s="1"/>
      <c r="M38" s="1"/>
    </row>
    <row r="39" spans="1:13" x14ac:dyDescent="0.25">
      <c r="B39" s="97" t="s">
        <v>87</v>
      </c>
      <c r="C39" s="101">
        <f>+C21-C34</f>
        <v>378551725.52929646</v>
      </c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B40" s="97" t="s">
        <v>88</v>
      </c>
      <c r="C40" s="101">
        <f>+C22-C35</f>
        <v>318595129.62472105</v>
      </c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3:13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3:13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3:13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3:13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3">
    <mergeCell ref="C2:C3"/>
    <mergeCell ref="B2:B3"/>
    <mergeCell ref="B1:M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zoomScale="70" zoomScaleNormal="70" workbookViewId="0">
      <selection activeCell="E39" sqref="E39"/>
    </sheetView>
  </sheetViews>
  <sheetFormatPr defaultRowHeight="14.4" x14ac:dyDescent="0.3"/>
  <cols>
    <col min="1" max="1" width="8.88671875" style="119"/>
    <col min="2" max="2" width="30.5546875" style="119" customWidth="1"/>
    <col min="3" max="3" width="15.5546875" style="119" bestFit="1" customWidth="1"/>
    <col min="4" max="24" width="14.88671875" style="119" customWidth="1"/>
    <col min="25" max="16384" width="8.88671875" style="119"/>
  </cols>
  <sheetData>
    <row r="1" spans="1:30" ht="28.8" x14ac:dyDescent="0.55000000000000004">
      <c r="A1" s="115"/>
      <c r="B1" s="251" t="s">
        <v>91</v>
      </c>
      <c r="C1" s="251"/>
      <c r="D1" s="251"/>
      <c r="E1" s="251"/>
      <c r="F1" s="251"/>
      <c r="G1" s="251"/>
      <c r="H1" s="251"/>
      <c r="I1" s="251"/>
      <c r="J1" s="116" t="s">
        <v>92</v>
      </c>
      <c r="K1" s="115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8"/>
      <c r="AA1" s="118"/>
      <c r="AB1" s="118"/>
      <c r="AC1" s="252"/>
      <c r="AD1" s="252"/>
    </row>
    <row r="2" spans="1:30" x14ac:dyDescent="0.3">
      <c r="A2" s="115"/>
      <c r="B2" s="115"/>
      <c r="C2" s="253" t="s">
        <v>93</v>
      </c>
      <c r="D2" s="115"/>
      <c r="E2" s="120">
        <v>1</v>
      </c>
      <c r="F2" s="120">
        <v>7</v>
      </c>
      <c r="G2" s="120">
        <v>30</v>
      </c>
      <c r="H2" s="120">
        <v>60</v>
      </c>
      <c r="I2" s="120">
        <v>90</v>
      </c>
      <c r="J2" s="120">
        <v>120</v>
      </c>
      <c r="K2" s="120">
        <v>150</v>
      </c>
      <c r="L2" s="120">
        <v>180</v>
      </c>
      <c r="M2" s="120">
        <v>210</v>
      </c>
      <c r="N2" s="120">
        <v>240</v>
      </c>
      <c r="O2" s="120">
        <v>270</v>
      </c>
      <c r="P2" s="120">
        <v>300</v>
      </c>
      <c r="Q2" s="120">
        <v>330</v>
      </c>
      <c r="R2" s="120">
        <v>365</v>
      </c>
      <c r="S2" s="120">
        <v>730</v>
      </c>
      <c r="T2" s="120">
        <v>1095</v>
      </c>
      <c r="U2" s="120">
        <v>1460</v>
      </c>
      <c r="V2" s="120">
        <v>1825</v>
      </c>
      <c r="W2" s="120">
        <v>2190</v>
      </c>
      <c r="X2" s="120">
        <v>2555</v>
      </c>
      <c r="Y2" s="120">
        <v>2920</v>
      </c>
      <c r="Z2" s="120">
        <v>3285</v>
      </c>
      <c r="AA2" s="120">
        <v>3650</v>
      </c>
      <c r="AB2" s="120">
        <v>4380</v>
      </c>
      <c r="AC2" s="120">
        <v>5475</v>
      </c>
      <c r="AD2" s="120">
        <v>7300</v>
      </c>
    </row>
    <row r="3" spans="1:30" x14ac:dyDescent="0.3">
      <c r="A3" s="121"/>
      <c r="B3" s="122" t="s">
        <v>94</v>
      </c>
      <c r="C3" s="254"/>
      <c r="D3" s="123" t="s">
        <v>0</v>
      </c>
      <c r="E3" s="123" t="s">
        <v>95</v>
      </c>
      <c r="F3" s="123" t="s">
        <v>96</v>
      </c>
      <c r="G3" s="124" t="s">
        <v>2</v>
      </c>
      <c r="H3" s="124" t="s">
        <v>97</v>
      </c>
      <c r="I3" s="124" t="s">
        <v>3</v>
      </c>
      <c r="J3" s="124" t="s">
        <v>98</v>
      </c>
      <c r="K3" s="124" t="s">
        <v>99</v>
      </c>
      <c r="L3" s="124" t="s">
        <v>4</v>
      </c>
      <c r="M3" s="124" t="s">
        <v>100</v>
      </c>
      <c r="N3" s="125" t="s">
        <v>101</v>
      </c>
      <c r="O3" s="125" t="s">
        <v>5</v>
      </c>
      <c r="P3" s="125" t="s">
        <v>102</v>
      </c>
      <c r="Q3" s="125" t="s">
        <v>103</v>
      </c>
      <c r="R3" s="125" t="s">
        <v>66</v>
      </c>
      <c r="S3" s="125" t="s">
        <v>6</v>
      </c>
      <c r="T3" s="125" t="s">
        <v>7</v>
      </c>
      <c r="U3" s="125" t="s">
        <v>8</v>
      </c>
      <c r="V3" s="125" t="s">
        <v>9</v>
      </c>
      <c r="W3" s="125" t="s">
        <v>104</v>
      </c>
      <c r="X3" s="125" t="s">
        <v>105</v>
      </c>
      <c r="Y3" s="125" t="s">
        <v>106</v>
      </c>
      <c r="Z3" s="125" t="s">
        <v>107</v>
      </c>
      <c r="AA3" s="125" t="s">
        <v>108</v>
      </c>
      <c r="AB3" s="125" t="s">
        <v>109</v>
      </c>
      <c r="AC3" s="125" t="s">
        <v>110</v>
      </c>
      <c r="AD3" s="125" t="s">
        <v>111</v>
      </c>
    </row>
    <row r="4" spans="1:30" x14ac:dyDescent="0.3">
      <c r="A4" s="255" t="s">
        <v>112</v>
      </c>
      <c r="B4" s="126" t="s">
        <v>12</v>
      </c>
      <c r="C4" s="127">
        <f t="shared" ref="C4:C12" si="0">+SUMPRODUCT(E4:AD4,$E$19:$AD$19)/SUM(E4:AD4)</f>
        <v>2.7777777777777779E-3</v>
      </c>
      <c r="D4" s="128">
        <f>+SUM(E4:AD4)</f>
        <v>800000</v>
      </c>
      <c r="E4" s="129">
        <v>800000</v>
      </c>
      <c r="F4" s="129">
        <v>0</v>
      </c>
      <c r="G4" s="129">
        <v>0</v>
      </c>
      <c r="H4" s="129">
        <v>0</v>
      </c>
      <c r="I4" s="129">
        <v>0</v>
      </c>
      <c r="J4" s="129">
        <v>0</v>
      </c>
      <c r="K4" s="129">
        <v>0</v>
      </c>
      <c r="L4" s="129">
        <v>0</v>
      </c>
      <c r="M4" s="129">
        <v>0</v>
      </c>
      <c r="N4" s="129">
        <v>0</v>
      </c>
      <c r="O4" s="129">
        <v>0</v>
      </c>
      <c r="P4" s="129">
        <v>0</v>
      </c>
      <c r="Q4" s="129">
        <v>0</v>
      </c>
      <c r="R4" s="129">
        <v>0</v>
      </c>
      <c r="S4" s="129">
        <v>0</v>
      </c>
      <c r="T4" s="129">
        <v>0</v>
      </c>
      <c r="U4" s="129">
        <v>0</v>
      </c>
      <c r="V4" s="129">
        <v>0</v>
      </c>
      <c r="W4" s="129">
        <v>0</v>
      </c>
      <c r="X4" s="129">
        <v>0</v>
      </c>
      <c r="Y4" s="129">
        <v>0</v>
      </c>
      <c r="Z4" s="129">
        <v>0</v>
      </c>
      <c r="AA4" s="129">
        <v>0</v>
      </c>
      <c r="AB4" s="129">
        <v>0</v>
      </c>
      <c r="AC4" s="129">
        <v>0</v>
      </c>
      <c r="AD4" s="129">
        <v>0</v>
      </c>
    </row>
    <row r="5" spans="1:30" ht="14.4" customHeight="1" x14ac:dyDescent="0.3">
      <c r="A5" s="255"/>
      <c r="B5" s="130" t="s">
        <v>113</v>
      </c>
      <c r="C5" s="131">
        <f t="shared" si="0"/>
        <v>1.6666666666666666E-2</v>
      </c>
      <c r="D5" s="128">
        <f t="shared" ref="D5:D15" si="1">+SUM(E5:AD5)</f>
        <v>490293027.58999997</v>
      </c>
      <c r="E5" s="132">
        <v>0</v>
      </c>
      <c r="F5" s="132">
        <v>490293027.58999997</v>
      </c>
      <c r="G5" s="132">
        <v>0</v>
      </c>
      <c r="H5" s="132">
        <v>0</v>
      </c>
      <c r="I5" s="132">
        <v>0</v>
      </c>
      <c r="J5" s="132">
        <v>0</v>
      </c>
      <c r="K5" s="132">
        <v>0</v>
      </c>
      <c r="L5" s="132">
        <v>0</v>
      </c>
      <c r="M5" s="132">
        <v>0</v>
      </c>
      <c r="N5" s="132">
        <v>0</v>
      </c>
      <c r="O5" s="132">
        <v>0</v>
      </c>
      <c r="P5" s="132">
        <v>0</v>
      </c>
      <c r="Q5" s="132">
        <v>0</v>
      </c>
      <c r="R5" s="132">
        <v>0</v>
      </c>
      <c r="S5" s="132">
        <v>0</v>
      </c>
      <c r="T5" s="132">
        <v>0</v>
      </c>
      <c r="U5" s="132">
        <v>0</v>
      </c>
      <c r="V5" s="132">
        <v>0</v>
      </c>
      <c r="W5" s="132">
        <v>0</v>
      </c>
      <c r="X5" s="132">
        <v>0</v>
      </c>
      <c r="Y5" s="132">
        <v>0</v>
      </c>
      <c r="Z5" s="132">
        <v>0</v>
      </c>
      <c r="AA5" s="132">
        <v>0</v>
      </c>
      <c r="AB5" s="132">
        <v>0</v>
      </c>
      <c r="AC5" s="132">
        <v>0</v>
      </c>
      <c r="AD5" s="132">
        <v>0</v>
      </c>
    </row>
    <row r="6" spans="1:30" x14ac:dyDescent="0.3">
      <c r="A6" s="255"/>
      <c r="B6" s="130" t="s">
        <v>114</v>
      </c>
      <c r="C6" s="131">
        <f t="shared" si="0"/>
        <v>9.75</v>
      </c>
      <c r="D6" s="128">
        <f t="shared" si="1"/>
        <v>10800000</v>
      </c>
      <c r="E6" s="132">
        <v>0</v>
      </c>
      <c r="F6" s="132">
        <v>0</v>
      </c>
      <c r="G6" s="132">
        <v>45000</v>
      </c>
      <c r="H6" s="132">
        <v>45000</v>
      </c>
      <c r="I6" s="132">
        <v>45000</v>
      </c>
      <c r="J6" s="132">
        <v>45000</v>
      </c>
      <c r="K6" s="132">
        <v>45000</v>
      </c>
      <c r="L6" s="132">
        <v>45000</v>
      </c>
      <c r="M6" s="132">
        <v>45000</v>
      </c>
      <c r="N6" s="132">
        <v>45000</v>
      </c>
      <c r="O6" s="132">
        <v>45000</v>
      </c>
      <c r="P6" s="132">
        <v>45000</v>
      </c>
      <c r="Q6" s="132">
        <v>45000</v>
      </c>
      <c r="R6" s="132">
        <v>45000</v>
      </c>
      <c r="S6" s="132">
        <f t="shared" ref="S6:AA6" si="2">+SUM($G$6:$R$6)</f>
        <v>540000</v>
      </c>
      <c r="T6" s="132">
        <f t="shared" si="2"/>
        <v>540000</v>
      </c>
      <c r="U6" s="132">
        <f t="shared" si="2"/>
        <v>540000</v>
      </c>
      <c r="V6" s="132">
        <f t="shared" si="2"/>
        <v>540000</v>
      </c>
      <c r="W6" s="132">
        <f t="shared" si="2"/>
        <v>540000</v>
      </c>
      <c r="X6" s="132">
        <f t="shared" si="2"/>
        <v>540000</v>
      </c>
      <c r="Y6" s="132">
        <f t="shared" si="2"/>
        <v>540000</v>
      </c>
      <c r="Z6" s="132">
        <f t="shared" si="2"/>
        <v>540000</v>
      </c>
      <c r="AA6" s="132">
        <f t="shared" si="2"/>
        <v>540000</v>
      </c>
      <c r="AB6" s="132">
        <f>+SUM($G$6:$R$6)*2</f>
        <v>1080000</v>
      </c>
      <c r="AC6" s="132">
        <f>+SUM($G$6:$R$6)*3</f>
        <v>1620000</v>
      </c>
      <c r="AD6" s="132">
        <f>+SUM($G$6:$R$6)*5</f>
        <v>2700000</v>
      </c>
    </row>
    <row r="7" spans="1:30" x14ac:dyDescent="0.3">
      <c r="A7" s="255"/>
      <c r="B7" s="133" t="s">
        <v>115</v>
      </c>
      <c r="C7" s="134">
        <f t="shared" si="0"/>
        <v>4.1666666666666657E-2</v>
      </c>
      <c r="D7" s="128">
        <f t="shared" si="1"/>
        <v>200000</v>
      </c>
      <c r="E7" s="129">
        <v>0</v>
      </c>
      <c r="F7" s="132">
        <v>0</v>
      </c>
      <c r="G7" s="135">
        <v>200000</v>
      </c>
      <c r="H7" s="135">
        <v>0</v>
      </c>
      <c r="I7" s="135">
        <v>0</v>
      </c>
      <c r="J7" s="135">
        <v>0</v>
      </c>
      <c r="K7" s="135">
        <v>0</v>
      </c>
      <c r="L7" s="135">
        <v>0</v>
      </c>
      <c r="M7" s="135">
        <v>0</v>
      </c>
      <c r="N7" s="135">
        <v>0</v>
      </c>
      <c r="O7" s="135">
        <v>0</v>
      </c>
      <c r="P7" s="135">
        <v>0</v>
      </c>
      <c r="Q7" s="135">
        <v>0</v>
      </c>
      <c r="R7" s="135">
        <v>0</v>
      </c>
      <c r="S7" s="135">
        <v>0</v>
      </c>
      <c r="T7" s="135">
        <v>0</v>
      </c>
      <c r="U7" s="135">
        <v>0</v>
      </c>
      <c r="V7" s="135">
        <v>0</v>
      </c>
      <c r="W7" s="135">
        <v>0</v>
      </c>
      <c r="X7" s="135">
        <v>0</v>
      </c>
      <c r="Y7" s="135">
        <v>0</v>
      </c>
      <c r="Z7" s="135">
        <v>0</v>
      </c>
      <c r="AA7" s="135">
        <v>0</v>
      </c>
      <c r="AB7" s="135">
        <v>0</v>
      </c>
      <c r="AC7" s="135">
        <v>0</v>
      </c>
      <c r="AD7" s="135">
        <v>0</v>
      </c>
    </row>
    <row r="8" spans="1:30" x14ac:dyDescent="0.3">
      <c r="A8" s="255"/>
      <c r="B8" s="130" t="s">
        <v>15</v>
      </c>
      <c r="C8" s="131">
        <f t="shared" si="0"/>
        <v>2.7777777777777779E-3</v>
      </c>
      <c r="D8" s="128">
        <f t="shared" si="1"/>
        <v>188229596.66</v>
      </c>
      <c r="E8" s="136">
        <v>188229596.66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2">
        <v>0</v>
      </c>
      <c r="AA8" s="132">
        <v>0</v>
      </c>
      <c r="AB8" s="132">
        <v>0</v>
      </c>
      <c r="AC8" s="132">
        <v>0</v>
      </c>
      <c r="AD8" s="132">
        <v>0</v>
      </c>
    </row>
    <row r="9" spans="1:30" x14ac:dyDescent="0.3">
      <c r="A9" s="255"/>
      <c r="B9" s="126" t="s">
        <v>116</v>
      </c>
      <c r="C9" s="134">
        <f t="shared" si="0"/>
        <v>2.7777777777777779E-3</v>
      </c>
      <c r="D9" s="128">
        <f t="shared" si="1"/>
        <v>50000</v>
      </c>
      <c r="E9" s="129">
        <v>50000</v>
      </c>
      <c r="F9" s="132">
        <v>0</v>
      </c>
      <c r="G9" s="129">
        <v>0</v>
      </c>
      <c r="H9" s="129">
        <v>0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</row>
    <row r="10" spans="1:30" x14ac:dyDescent="0.3">
      <c r="A10" s="255"/>
      <c r="B10" s="130" t="s">
        <v>117</v>
      </c>
      <c r="C10" s="131">
        <f t="shared" si="0"/>
        <v>2.4937237734117681</v>
      </c>
      <c r="D10" s="128">
        <f t="shared" si="1"/>
        <v>6034634026.0799999</v>
      </c>
      <c r="E10" s="136">
        <v>0</v>
      </c>
      <c r="F10" s="136">
        <v>236332.136</v>
      </c>
      <c r="G10" s="136">
        <v>236332.136</v>
      </c>
      <c r="H10" s="136">
        <v>236332.136</v>
      </c>
      <c r="I10" s="136">
        <v>236332.136</v>
      </c>
      <c r="J10" s="136">
        <v>236332.136</v>
      </c>
      <c r="K10" s="136">
        <v>236332.136</v>
      </c>
      <c r="L10" s="136">
        <v>236332.136</v>
      </c>
      <c r="M10" s="136">
        <v>236332.136</v>
      </c>
      <c r="N10" s="136">
        <v>236332.136</v>
      </c>
      <c r="O10" s="136">
        <v>236332.136</v>
      </c>
      <c r="P10" s="136">
        <v>236332.136</v>
      </c>
      <c r="Q10" s="136">
        <v>236332.136</v>
      </c>
      <c r="R10" s="136">
        <v>336318.864</v>
      </c>
      <c r="S10" s="136">
        <v>31461721.583999999</v>
      </c>
      <c r="T10" s="136">
        <v>6000000000</v>
      </c>
      <c r="U10" s="137">
        <v>0</v>
      </c>
      <c r="V10" s="137">
        <v>0</v>
      </c>
      <c r="W10" s="137">
        <v>0</v>
      </c>
      <c r="X10" s="137">
        <v>0</v>
      </c>
      <c r="Y10" s="137">
        <v>0</v>
      </c>
      <c r="Z10" s="137">
        <v>0</v>
      </c>
      <c r="AA10" s="137">
        <v>0</v>
      </c>
      <c r="AB10" s="137">
        <v>0</v>
      </c>
      <c r="AC10" s="137">
        <v>0</v>
      </c>
      <c r="AD10" s="137">
        <v>0</v>
      </c>
    </row>
    <row r="11" spans="1:30" x14ac:dyDescent="0.3">
      <c r="A11" s="255"/>
      <c r="B11" s="133" t="s">
        <v>118</v>
      </c>
      <c r="C11" s="134">
        <f t="shared" si="0"/>
        <v>0.5</v>
      </c>
      <c r="D11" s="128">
        <f t="shared" si="1"/>
        <v>300000</v>
      </c>
      <c r="E11" s="129">
        <v>0</v>
      </c>
      <c r="F11" s="132">
        <v>0</v>
      </c>
      <c r="G11" s="129">
        <v>25000</v>
      </c>
      <c r="H11" s="129">
        <v>25000</v>
      </c>
      <c r="I11" s="129">
        <v>25000</v>
      </c>
      <c r="J11" s="129">
        <v>25000</v>
      </c>
      <c r="K11" s="129">
        <v>25000</v>
      </c>
      <c r="L11" s="129">
        <v>25000</v>
      </c>
      <c r="M11" s="129">
        <v>25000</v>
      </c>
      <c r="N11" s="129">
        <v>25000</v>
      </c>
      <c r="O11" s="129">
        <v>25000</v>
      </c>
      <c r="P11" s="129">
        <v>25000</v>
      </c>
      <c r="Q11" s="129">
        <v>25000</v>
      </c>
      <c r="R11" s="129">
        <v>25000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</row>
    <row r="12" spans="1:30" x14ac:dyDescent="0.3">
      <c r="A12" s="256" t="s">
        <v>119</v>
      </c>
      <c r="B12" s="138" t="s">
        <v>120</v>
      </c>
      <c r="C12" s="139">
        <f t="shared" si="0"/>
        <v>2.5</v>
      </c>
      <c r="D12" s="140">
        <f>+SUM(E12:AD12)</f>
        <v>-5000000000</v>
      </c>
      <c r="E12" s="141">
        <v>0</v>
      </c>
      <c r="F12" s="141">
        <v>0</v>
      </c>
      <c r="G12" s="141">
        <v>-83333333.333333328</v>
      </c>
      <c r="H12" s="141">
        <v>-83333333.333333328</v>
      </c>
      <c r="I12" s="141">
        <v>-83333333.333333328</v>
      </c>
      <c r="J12" s="141">
        <v>-83333333.333333328</v>
      </c>
      <c r="K12" s="141">
        <v>-83333333.333333328</v>
      </c>
      <c r="L12" s="141">
        <v>-83333333.333333328</v>
      </c>
      <c r="M12" s="141">
        <v>-83333333.333333328</v>
      </c>
      <c r="N12" s="141">
        <v>-83333333.333333328</v>
      </c>
      <c r="O12" s="141">
        <v>-83333333.333333328</v>
      </c>
      <c r="P12" s="141">
        <v>-83333333.333333328</v>
      </c>
      <c r="Q12" s="141">
        <v>-83333333.333333328</v>
      </c>
      <c r="R12" s="141">
        <v>-83333333.333333328</v>
      </c>
      <c r="S12" s="141">
        <v>-1000000000</v>
      </c>
      <c r="T12" s="141">
        <v>-1000000000</v>
      </c>
      <c r="U12" s="141">
        <v>-1000000000</v>
      </c>
      <c r="V12" s="141">
        <v>-1000000000</v>
      </c>
      <c r="W12" s="141">
        <v>0</v>
      </c>
      <c r="X12" s="141">
        <v>0</v>
      </c>
      <c r="Y12" s="141">
        <v>0</v>
      </c>
      <c r="Z12" s="141">
        <v>0</v>
      </c>
      <c r="AA12" s="141">
        <v>0</v>
      </c>
      <c r="AB12" s="141">
        <v>0</v>
      </c>
      <c r="AC12" s="141">
        <v>0</v>
      </c>
      <c r="AD12" s="141">
        <v>0</v>
      </c>
    </row>
    <row r="13" spans="1:30" x14ac:dyDescent="0.3">
      <c r="A13" s="256"/>
      <c r="B13" s="138" t="s">
        <v>121</v>
      </c>
      <c r="C13" s="139">
        <f t="shared" ref="C13:C14" si="3">+SUMPRODUCT(E13:AD13,$E$19:$AD$19)/SUM(E13:AD13)</f>
        <v>0.20833333333333334</v>
      </c>
      <c r="D13" s="140">
        <f t="shared" ref="D13:D14" si="4">+SUM(E13:AD13)</f>
        <v>-2451867494</v>
      </c>
      <c r="E13" s="141">
        <v>0</v>
      </c>
      <c r="F13" s="141">
        <v>0</v>
      </c>
      <c r="G13" s="141">
        <v>0</v>
      </c>
      <c r="H13" s="141">
        <v>0</v>
      </c>
      <c r="I13" s="141">
        <f>-1000000000-1451867494</f>
        <v>-2451867494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  <c r="O13" s="141">
        <v>0</v>
      </c>
      <c r="P13" s="141">
        <v>0</v>
      </c>
      <c r="Q13" s="141">
        <v>0</v>
      </c>
      <c r="R13" s="141">
        <v>0</v>
      </c>
      <c r="S13" s="141">
        <v>0</v>
      </c>
      <c r="T13" s="141">
        <v>0</v>
      </c>
      <c r="U13" s="141">
        <v>0</v>
      </c>
      <c r="V13" s="141">
        <v>0</v>
      </c>
      <c r="W13" s="141">
        <v>0</v>
      </c>
      <c r="X13" s="141">
        <v>0</v>
      </c>
      <c r="Y13" s="141">
        <v>0</v>
      </c>
      <c r="Z13" s="141">
        <v>0</v>
      </c>
      <c r="AA13" s="141">
        <v>0</v>
      </c>
      <c r="AB13" s="141">
        <v>0</v>
      </c>
      <c r="AC13" s="141">
        <v>0</v>
      </c>
      <c r="AD13" s="141">
        <v>0</v>
      </c>
    </row>
    <row r="14" spans="1:30" x14ac:dyDescent="0.3">
      <c r="A14" s="256"/>
      <c r="B14" s="138" t="s">
        <v>122</v>
      </c>
      <c r="C14" s="139">
        <f t="shared" si="3"/>
        <v>2.7777777777777779E-3</v>
      </c>
      <c r="D14" s="140">
        <f t="shared" si="4"/>
        <v>725933747</v>
      </c>
      <c r="E14" s="141">
        <v>725933747</v>
      </c>
      <c r="F14" s="141">
        <v>0</v>
      </c>
      <c r="G14" s="141">
        <v>0</v>
      </c>
      <c r="H14" s="141">
        <v>0</v>
      </c>
      <c r="I14" s="141"/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0</v>
      </c>
    </row>
    <row r="15" spans="1:30" x14ac:dyDescent="0.3">
      <c r="A15" s="256"/>
      <c r="B15" s="138" t="s">
        <v>123</v>
      </c>
      <c r="C15" s="142">
        <f>+SUMPRODUCT(E15:AD15,$E$19:$AD$19)/SUM(E15:AD15)</f>
        <v>1.6666666666666666E-2</v>
      </c>
      <c r="D15" s="140">
        <f t="shared" si="1"/>
        <v>627097.11456298863</v>
      </c>
      <c r="E15" s="141">
        <v>0</v>
      </c>
      <c r="F15" s="141">
        <v>627097.11456298863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  <c r="P15" s="141">
        <v>0</v>
      </c>
      <c r="Q15" s="141">
        <v>0</v>
      </c>
      <c r="R15" s="141">
        <v>0</v>
      </c>
      <c r="S15" s="141">
        <v>0</v>
      </c>
      <c r="T15" s="141">
        <v>0</v>
      </c>
      <c r="U15" s="141">
        <v>0</v>
      </c>
      <c r="V15" s="141">
        <v>0</v>
      </c>
      <c r="W15" s="141">
        <v>0</v>
      </c>
      <c r="X15" s="141">
        <v>0</v>
      </c>
      <c r="Y15" s="141">
        <v>0</v>
      </c>
      <c r="Z15" s="141">
        <v>0</v>
      </c>
      <c r="AA15" s="141">
        <v>0</v>
      </c>
      <c r="AB15" s="141">
        <v>0</v>
      </c>
      <c r="AC15" s="141">
        <v>0</v>
      </c>
      <c r="AD15" s="141">
        <v>0</v>
      </c>
    </row>
    <row r="16" spans="1:30" x14ac:dyDescent="0.3">
      <c r="A16" s="121"/>
      <c r="B16" s="143" t="s">
        <v>112</v>
      </c>
      <c r="C16" s="143"/>
      <c r="D16" s="144">
        <f t="shared" ref="D16:AD16" si="5">+SUM(D4:D11)</f>
        <v>6725306650.3299999</v>
      </c>
      <c r="E16" s="144">
        <f t="shared" si="5"/>
        <v>189079596.66</v>
      </c>
      <c r="F16" s="144">
        <f t="shared" si="5"/>
        <v>490529359.72599995</v>
      </c>
      <c r="G16" s="144">
        <f t="shared" si="5"/>
        <v>506332.136</v>
      </c>
      <c r="H16" s="144">
        <f t="shared" si="5"/>
        <v>306332.136</v>
      </c>
      <c r="I16" s="144">
        <f t="shared" si="5"/>
        <v>306332.136</v>
      </c>
      <c r="J16" s="144">
        <f t="shared" si="5"/>
        <v>306332.136</v>
      </c>
      <c r="K16" s="144">
        <f t="shared" si="5"/>
        <v>306332.136</v>
      </c>
      <c r="L16" s="144">
        <f t="shared" si="5"/>
        <v>306332.136</v>
      </c>
      <c r="M16" s="144">
        <f t="shared" si="5"/>
        <v>306332.136</v>
      </c>
      <c r="N16" s="144">
        <f t="shared" si="5"/>
        <v>306332.136</v>
      </c>
      <c r="O16" s="144">
        <f t="shared" si="5"/>
        <v>306332.136</v>
      </c>
      <c r="P16" s="144">
        <f t="shared" si="5"/>
        <v>306332.136</v>
      </c>
      <c r="Q16" s="144">
        <f t="shared" si="5"/>
        <v>306332.136</v>
      </c>
      <c r="R16" s="144">
        <f t="shared" si="5"/>
        <v>406318.864</v>
      </c>
      <c r="S16" s="144">
        <f t="shared" si="5"/>
        <v>32001721.583999999</v>
      </c>
      <c r="T16" s="144">
        <f t="shared" si="5"/>
        <v>6000540000</v>
      </c>
      <c r="U16" s="144">
        <f t="shared" si="5"/>
        <v>540000</v>
      </c>
      <c r="V16" s="144">
        <f t="shared" si="5"/>
        <v>540000</v>
      </c>
      <c r="W16" s="144">
        <f t="shared" si="5"/>
        <v>540000</v>
      </c>
      <c r="X16" s="144">
        <f t="shared" si="5"/>
        <v>540000</v>
      </c>
      <c r="Y16" s="144">
        <f t="shared" si="5"/>
        <v>540000</v>
      </c>
      <c r="Z16" s="144">
        <f t="shared" si="5"/>
        <v>540000</v>
      </c>
      <c r="AA16" s="144">
        <f t="shared" si="5"/>
        <v>540000</v>
      </c>
      <c r="AB16" s="144">
        <f t="shared" si="5"/>
        <v>1080000</v>
      </c>
      <c r="AC16" s="144">
        <f t="shared" si="5"/>
        <v>1620000</v>
      </c>
      <c r="AD16" s="144">
        <f t="shared" si="5"/>
        <v>2700000</v>
      </c>
    </row>
    <row r="17" spans="1:30" ht="14.4" customHeight="1" x14ac:dyDescent="0.3">
      <c r="A17" s="121"/>
      <c r="B17" s="145" t="s">
        <v>124</v>
      </c>
      <c r="C17" s="145"/>
      <c r="D17" s="144">
        <f t="shared" ref="D17:AD17" si="6">SUM(D12:D15)</f>
        <v>-6725306649.885437</v>
      </c>
      <c r="E17" s="144">
        <f t="shared" si="6"/>
        <v>725933747</v>
      </c>
      <c r="F17" s="144">
        <f t="shared" si="6"/>
        <v>627097.11456298863</v>
      </c>
      <c r="G17" s="144">
        <f t="shared" si="6"/>
        <v>-83333333.333333328</v>
      </c>
      <c r="H17" s="144">
        <f t="shared" si="6"/>
        <v>-83333333.333333328</v>
      </c>
      <c r="I17" s="144">
        <f t="shared" si="6"/>
        <v>-2535200827.3333335</v>
      </c>
      <c r="J17" s="144">
        <f t="shared" si="6"/>
        <v>-83333333.333333328</v>
      </c>
      <c r="K17" s="144">
        <f t="shared" si="6"/>
        <v>-83333333.333333328</v>
      </c>
      <c r="L17" s="144">
        <f t="shared" si="6"/>
        <v>-83333333.333333328</v>
      </c>
      <c r="M17" s="144">
        <f t="shared" si="6"/>
        <v>-83333333.333333328</v>
      </c>
      <c r="N17" s="144">
        <f t="shared" si="6"/>
        <v>-83333333.333333328</v>
      </c>
      <c r="O17" s="144">
        <f t="shared" si="6"/>
        <v>-83333333.333333328</v>
      </c>
      <c r="P17" s="144">
        <f t="shared" si="6"/>
        <v>-83333333.333333328</v>
      </c>
      <c r="Q17" s="144">
        <f t="shared" si="6"/>
        <v>-83333333.333333328</v>
      </c>
      <c r="R17" s="144">
        <f t="shared" si="6"/>
        <v>-83333333.333333328</v>
      </c>
      <c r="S17" s="144">
        <f t="shared" si="6"/>
        <v>-1000000000</v>
      </c>
      <c r="T17" s="144">
        <f t="shared" si="6"/>
        <v>-1000000000</v>
      </c>
      <c r="U17" s="144">
        <f t="shared" si="6"/>
        <v>-1000000000</v>
      </c>
      <c r="V17" s="144">
        <f t="shared" si="6"/>
        <v>-1000000000</v>
      </c>
      <c r="W17" s="144">
        <f t="shared" si="6"/>
        <v>0</v>
      </c>
      <c r="X17" s="144">
        <f t="shared" si="6"/>
        <v>0</v>
      </c>
      <c r="Y17" s="144">
        <f t="shared" si="6"/>
        <v>0</v>
      </c>
      <c r="Z17" s="144">
        <f t="shared" si="6"/>
        <v>0</v>
      </c>
      <c r="AA17" s="144">
        <f t="shared" si="6"/>
        <v>0</v>
      </c>
      <c r="AB17" s="144">
        <f t="shared" si="6"/>
        <v>0</v>
      </c>
      <c r="AC17" s="144">
        <f t="shared" si="6"/>
        <v>0</v>
      </c>
      <c r="AD17" s="144">
        <f t="shared" si="6"/>
        <v>0</v>
      </c>
    </row>
    <row r="18" spans="1:30" x14ac:dyDescent="0.3">
      <c r="A18" s="121"/>
      <c r="B18" s="146" t="s">
        <v>125</v>
      </c>
      <c r="C18" s="146"/>
      <c r="D18" s="147">
        <f>+D16+D17</f>
        <v>0.44456291198730469</v>
      </c>
      <c r="E18" s="147">
        <f t="shared" ref="E18:AD18" si="7">+E16+E17</f>
        <v>915013343.65999997</v>
      </c>
      <c r="F18" s="147">
        <f t="shared" si="7"/>
        <v>491156456.84056294</v>
      </c>
      <c r="G18" s="147">
        <f t="shared" si="7"/>
        <v>-82827001.197333321</v>
      </c>
      <c r="H18" s="147">
        <f t="shared" si="7"/>
        <v>-83027001.197333321</v>
      </c>
      <c r="I18" s="147">
        <f t="shared" si="7"/>
        <v>-2534894495.1973333</v>
      </c>
      <c r="J18" s="147">
        <f t="shared" si="7"/>
        <v>-83027001.197333321</v>
      </c>
      <c r="K18" s="147">
        <f t="shared" si="7"/>
        <v>-83027001.197333321</v>
      </c>
      <c r="L18" s="147">
        <f t="shared" si="7"/>
        <v>-83027001.197333321</v>
      </c>
      <c r="M18" s="147">
        <f t="shared" si="7"/>
        <v>-83027001.197333321</v>
      </c>
      <c r="N18" s="147">
        <f t="shared" si="7"/>
        <v>-83027001.197333321</v>
      </c>
      <c r="O18" s="147">
        <f t="shared" si="7"/>
        <v>-83027001.197333321</v>
      </c>
      <c r="P18" s="147">
        <f t="shared" si="7"/>
        <v>-83027001.197333321</v>
      </c>
      <c r="Q18" s="147">
        <f t="shared" si="7"/>
        <v>-83027001.197333321</v>
      </c>
      <c r="R18" s="147">
        <f t="shared" si="7"/>
        <v>-82927014.469333336</v>
      </c>
      <c r="S18" s="147">
        <f t="shared" si="7"/>
        <v>-967998278.41600001</v>
      </c>
      <c r="T18" s="147">
        <f t="shared" si="7"/>
        <v>5000540000</v>
      </c>
      <c r="U18" s="147">
        <f t="shared" si="7"/>
        <v>-999460000</v>
      </c>
      <c r="V18" s="147">
        <f t="shared" si="7"/>
        <v>-999460000</v>
      </c>
      <c r="W18" s="147">
        <f t="shared" si="7"/>
        <v>540000</v>
      </c>
      <c r="X18" s="147">
        <f t="shared" si="7"/>
        <v>540000</v>
      </c>
      <c r="Y18" s="147">
        <f t="shared" si="7"/>
        <v>540000</v>
      </c>
      <c r="Z18" s="147">
        <f t="shared" si="7"/>
        <v>540000</v>
      </c>
      <c r="AA18" s="147">
        <f t="shared" si="7"/>
        <v>540000</v>
      </c>
      <c r="AB18" s="147">
        <f t="shared" si="7"/>
        <v>1080000</v>
      </c>
      <c r="AC18" s="147">
        <f t="shared" si="7"/>
        <v>1620000</v>
      </c>
      <c r="AD18" s="147">
        <f t="shared" si="7"/>
        <v>2700000</v>
      </c>
    </row>
    <row r="19" spans="1:30" ht="15" thickBot="1" x14ac:dyDescent="0.35">
      <c r="A19" s="118"/>
      <c r="B19" s="118"/>
      <c r="C19" s="118"/>
      <c r="D19" s="118"/>
      <c r="E19" s="148">
        <v>2.7777777777777779E-3</v>
      </c>
      <c r="F19" s="149">
        <v>1.6666666666666666E-2</v>
      </c>
      <c r="G19" s="149">
        <v>4.1666666666666664E-2</v>
      </c>
      <c r="H19" s="149">
        <v>0.125</v>
      </c>
      <c r="I19" s="149">
        <v>0.20833333333333334</v>
      </c>
      <c r="J19" s="149">
        <v>0.29166666666666669</v>
      </c>
      <c r="K19" s="149">
        <v>0.375</v>
      </c>
      <c r="L19" s="149">
        <v>0.45833333333333331</v>
      </c>
      <c r="M19" s="149">
        <v>0.54166666666666663</v>
      </c>
      <c r="N19" s="149">
        <v>0.625</v>
      </c>
      <c r="O19" s="149">
        <v>0.70833333333333337</v>
      </c>
      <c r="P19" s="149">
        <v>0.79166666666666663</v>
      </c>
      <c r="Q19" s="149">
        <v>0.875</v>
      </c>
      <c r="R19" s="149">
        <v>0.95833333333333337</v>
      </c>
      <c r="S19" s="149">
        <v>1.5</v>
      </c>
      <c r="T19" s="149">
        <v>2.5</v>
      </c>
      <c r="U19" s="149">
        <v>3.5</v>
      </c>
      <c r="V19" s="149">
        <v>4.5</v>
      </c>
      <c r="W19" s="149">
        <v>5.5</v>
      </c>
      <c r="X19" s="149">
        <v>6.5</v>
      </c>
      <c r="Y19" s="149">
        <v>7.5</v>
      </c>
      <c r="Z19" s="149">
        <v>8.5</v>
      </c>
      <c r="AA19" s="149">
        <v>9.5</v>
      </c>
      <c r="AB19" s="150">
        <v>11</v>
      </c>
      <c r="AC19" s="151">
        <v>13.5</v>
      </c>
      <c r="AD19" s="151">
        <v>16.5</v>
      </c>
    </row>
    <row r="20" spans="1:30" x14ac:dyDescent="0.3">
      <c r="A20" s="118"/>
      <c r="B20" s="152" t="s">
        <v>126</v>
      </c>
      <c r="C20" s="153"/>
      <c r="D20" s="154">
        <f>+SUMPRODUCT(E16:AD16,$E$19:$AD$19)/SUM(E16:AD16)</f>
        <v>2.2545983741613105</v>
      </c>
      <c r="E20" s="155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</row>
    <row r="21" spans="1:30" ht="15" thickBot="1" x14ac:dyDescent="0.35">
      <c r="A21" s="118"/>
      <c r="B21" s="156" t="s">
        <v>127</v>
      </c>
      <c r="C21" s="157"/>
      <c r="D21" s="158">
        <f>+SUMPRODUCT(E17:AD17,$E$19:$AD$19)/SUM(E17:AD17)</f>
        <v>1.934302697392859</v>
      </c>
      <c r="E21" s="155"/>
      <c r="F21" s="159" t="s">
        <v>128</v>
      </c>
      <c r="G21" s="160">
        <v>2000000</v>
      </c>
      <c r="H21" s="161"/>
      <c r="I21" s="118"/>
      <c r="J21" s="118"/>
      <c r="K21" s="118"/>
      <c r="L21" s="118"/>
      <c r="M21" s="118"/>
      <c r="N21" s="118"/>
      <c r="O21" s="118"/>
      <c r="P21" s="118"/>
      <c r="Q21" s="118"/>
      <c r="R21" s="162">
        <f>+S21-U21</f>
        <v>1666666666.666666</v>
      </c>
      <c r="S21" s="162">
        <f>+U21/75*100</f>
        <v>6666666666.666666</v>
      </c>
      <c r="T21" s="118"/>
      <c r="U21" s="162">
        <v>5000000000</v>
      </c>
      <c r="V21" s="162">
        <f>+U21/5</f>
        <v>1000000000</v>
      </c>
      <c r="W21" s="162">
        <f>+V21/12</f>
        <v>83333333.333333328</v>
      </c>
      <c r="X21" s="118"/>
      <c r="Y21" s="118"/>
      <c r="Z21" s="118"/>
      <c r="AA21" s="118"/>
      <c r="AB21" s="118"/>
      <c r="AC21" s="118"/>
      <c r="AD21" s="118"/>
    </row>
    <row r="22" spans="1:30" ht="15" thickBot="1" x14ac:dyDescent="0.35"/>
    <row r="23" spans="1:30" x14ac:dyDescent="0.3">
      <c r="B23" s="163" t="s">
        <v>129</v>
      </c>
      <c r="C23" s="164">
        <v>0.9999923395161856</v>
      </c>
      <c r="D23" s="165">
        <v>0.99996640905818002</v>
      </c>
      <c r="E23" s="165">
        <v>0.9999068862573145</v>
      </c>
      <c r="F23" s="165">
        <v>0.99977863866916183</v>
      </c>
      <c r="G23" s="165">
        <v>0.99949284661946969</v>
      </c>
      <c r="H23" s="165">
        <v>0.99906507462854477</v>
      </c>
      <c r="I23" s="165">
        <v>0.99809446344134389</v>
      </c>
      <c r="J23" s="165">
        <v>0.99647910431721576</v>
      </c>
      <c r="K23" s="165">
        <v>0.99456984917114877</v>
      </c>
      <c r="L23" s="165">
        <v>0.9868042654927901</v>
      </c>
      <c r="M23" s="165">
        <v>0.97298411768590487</v>
      </c>
      <c r="N23" s="165">
        <v>0.95805662141496284</v>
      </c>
      <c r="O23" s="165">
        <v>0.9417070300595527</v>
      </c>
      <c r="P23" s="165">
        <v>0.92484699966237649</v>
      </c>
      <c r="Q23" s="165">
        <v>0.90795655704591516</v>
      </c>
      <c r="R23" s="165">
        <v>0.89076538821328066</v>
      </c>
      <c r="S23" s="165">
        <v>0.87365098631687355</v>
      </c>
      <c r="T23" s="165">
        <v>0.85698551718069138</v>
      </c>
      <c r="U23" s="165">
        <v>0.83312223991972068</v>
      </c>
      <c r="V23" s="165">
        <v>0.79309876582663008</v>
      </c>
      <c r="W23" s="166">
        <v>0.72358109150881411</v>
      </c>
      <c r="Y23" s="167"/>
    </row>
    <row r="24" spans="1:30" x14ac:dyDescent="0.3">
      <c r="B24" s="168" t="s">
        <v>130</v>
      </c>
      <c r="C24" s="169">
        <v>1</v>
      </c>
      <c r="D24" s="170">
        <v>1</v>
      </c>
      <c r="E24" s="170">
        <v>1</v>
      </c>
      <c r="F24" s="170">
        <v>1</v>
      </c>
      <c r="G24" s="170">
        <v>1</v>
      </c>
      <c r="H24" s="170">
        <v>1</v>
      </c>
      <c r="I24" s="170">
        <v>1</v>
      </c>
      <c r="J24" s="170">
        <v>1</v>
      </c>
      <c r="K24" s="170">
        <v>1</v>
      </c>
      <c r="L24" s="170">
        <v>1</v>
      </c>
      <c r="M24" s="170">
        <v>1</v>
      </c>
      <c r="N24" s="170">
        <v>1</v>
      </c>
      <c r="O24" s="170">
        <v>1</v>
      </c>
      <c r="P24" s="170">
        <v>1</v>
      </c>
      <c r="Q24" s="170">
        <v>1</v>
      </c>
      <c r="R24" s="170">
        <v>1</v>
      </c>
      <c r="S24" s="170">
        <v>1</v>
      </c>
      <c r="T24" s="170">
        <v>1</v>
      </c>
      <c r="U24" s="170">
        <v>1</v>
      </c>
      <c r="V24" s="170">
        <v>1</v>
      </c>
      <c r="W24" s="171">
        <v>1</v>
      </c>
      <c r="Y24" s="172"/>
    </row>
    <row r="25" spans="1:30" x14ac:dyDescent="0.3">
      <c r="B25" s="168" t="s">
        <v>131</v>
      </c>
      <c r="C25" s="173">
        <v>0.99993823762125122</v>
      </c>
      <c r="D25" s="174">
        <v>0.99974957823527655</v>
      </c>
      <c r="E25" s="174">
        <v>0.99933771903813451</v>
      </c>
      <c r="F25" s="174">
        <v>0.99857816969044233</v>
      </c>
      <c r="G25" s="174">
        <v>0.99703222379760137</v>
      </c>
      <c r="H25" s="174">
        <v>0.99497061139539378</v>
      </c>
      <c r="I25" s="174">
        <v>0.99075183896314389</v>
      </c>
      <c r="J25" s="174">
        <v>0.98429504889420127</v>
      </c>
      <c r="K25" s="174">
        <v>0.97759456800522382</v>
      </c>
      <c r="L25" s="174">
        <v>0.95824877235163142</v>
      </c>
      <c r="M25" s="174">
        <v>0.9264875948464466</v>
      </c>
      <c r="N25" s="174">
        <v>0.89455879469509803</v>
      </c>
      <c r="O25" s="174">
        <v>0.86219300717782543</v>
      </c>
      <c r="P25" s="174">
        <v>0.83026494024986097</v>
      </c>
      <c r="Q25" s="174">
        <v>0.79921406152606878</v>
      </c>
      <c r="R25" s="174">
        <v>0.76876974432651191</v>
      </c>
      <c r="S25" s="174">
        <v>0.73925669628825941</v>
      </c>
      <c r="T25" s="174">
        <v>0.71097856153624228</v>
      </c>
      <c r="U25" s="174">
        <v>0.67094967321939447</v>
      </c>
      <c r="V25" s="174">
        <v>0.60792389592650808</v>
      </c>
      <c r="W25" s="175">
        <v>0.51133273266548884</v>
      </c>
      <c r="Y25" s="176"/>
    </row>
    <row r="26" spans="1:30" x14ac:dyDescent="0.3">
      <c r="B26" s="177" t="s">
        <v>132</v>
      </c>
      <c r="C26" s="178">
        <v>1</v>
      </c>
      <c r="D26" s="179">
        <v>1</v>
      </c>
      <c r="E26" s="179">
        <v>1</v>
      </c>
      <c r="F26" s="179">
        <v>1</v>
      </c>
      <c r="G26" s="179">
        <v>1</v>
      </c>
      <c r="H26" s="179">
        <v>1</v>
      </c>
      <c r="I26" s="179">
        <v>1</v>
      </c>
      <c r="J26" s="179">
        <v>1</v>
      </c>
      <c r="K26" s="179">
        <v>1</v>
      </c>
      <c r="L26" s="179">
        <v>0.99947170781158534</v>
      </c>
      <c r="M26" s="179">
        <v>0.99600951436405705</v>
      </c>
      <c r="N26" s="179">
        <v>0.98898168366486128</v>
      </c>
      <c r="O26" s="179">
        <v>0.97972919047823515</v>
      </c>
      <c r="P26" s="179">
        <v>0.9691803695572323</v>
      </c>
      <c r="Q26" s="179">
        <v>0.95783551114933108</v>
      </c>
      <c r="R26" s="179">
        <v>0.94542688441194289</v>
      </c>
      <c r="S26" s="179">
        <v>0.93236039265688375</v>
      </c>
      <c r="T26" s="179">
        <v>0.91904447204568762</v>
      </c>
      <c r="U26" s="179">
        <v>0.8997942997608841</v>
      </c>
      <c r="V26" s="179">
        <v>0.86462832298663483</v>
      </c>
      <c r="W26" s="180">
        <v>0.79553912748336897</v>
      </c>
      <c r="Y26" s="172"/>
    </row>
    <row r="27" spans="1:30" x14ac:dyDescent="0.3">
      <c r="B27" s="177" t="s">
        <v>133</v>
      </c>
      <c r="C27" s="181">
        <v>0.99996515677273368</v>
      </c>
      <c r="D27" s="182">
        <v>0.99985748020185006</v>
      </c>
      <c r="E27" s="182">
        <v>0.99962103940155655</v>
      </c>
      <c r="F27" s="182">
        <v>0.99917610924543321</v>
      </c>
      <c r="G27" s="182">
        <v>0.99825926855527713</v>
      </c>
      <c r="H27" s="182">
        <v>0.99701580124922051</v>
      </c>
      <c r="I27" s="182">
        <v>0.99443102860211119</v>
      </c>
      <c r="J27" s="182">
        <v>0.9904289372065761</v>
      </c>
      <c r="K27" s="182">
        <v>0.98618933300696865</v>
      </c>
      <c r="L27" s="182">
        <v>0.97286723178956858</v>
      </c>
      <c r="M27" s="182">
        <v>0.95072976727091085</v>
      </c>
      <c r="N27" s="182">
        <v>0.92841940680909185</v>
      </c>
      <c r="O27" s="182">
        <v>0.90556426282491942</v>
      </c>
      <c r="P27" s="182">
        <v>0.88303263230007567</v>
      </c>
      <c r="Q27" s="182">
        <v>0.86126051073980925</v>
      </c>
      <c r="R27" s="182">
        <v>0.83995329032222898</v>
      </c>
      <c r="S27" s="182">
        <v>0.81944161419992434</v>
      </c>
      <c r="T27" s="182">
        <v>0.80004597702145608</v>
      </c>
      <c r="U27" s="182">
        <v>0.77249459710416846</v>
      </c>
      <c r="V27" s="182">
        <v>0.72893766429268081</v>
      </c>
      <c r="W27" s="183">
        <v>0.66021049047524993</v>
      </c>
      <c r="Y27" s="176"/>
    </row>
    <row r="28" spans="1:30" x14ac:dyDescent="0.3">
      <c r="B28" s="184" t="s">
        <v>134</v>
      </c>
      <c r="C28" s="185">
        <v>0.99999234165478146</v>
      </c>
      <c r="D28" s="186">
        <v>0.99996644021172032</v>
      </c>
      <c r="E28" s="186">
        <v>0.99990707429625092</v>
      </c>
      <c r="F28" s="186">
        <v>0.99977951862741943</v>
      </c>
      <c r="G28" s="186">
        <v>0.99949653035768249</v>
      </c>
      <c r="H28" s="186">
        <v>0.9990754336304577</v>
      </c>
      <c r="I28" s="186">
        <v>0.99812843700291842</v>
      </c>
      <c r="J28" s="186">
        <v>0.99657196935588621</v>
      </c>
      <c r="K28" s="186">
        <v>0.9947595592791294</v>
      </c>
      <c r="L28" s="186">
        <v>0.98734536971931708</v>
      </c>
      <c r="M28" s="186">
        <v>0.97443449371593993</v>
      </c>
      <c r="N28" s="186">
        <v>0.9609931395254232</v>
      </c>
      <c r="O28" s="186">
        <v>0.9466296830621026</v>
      </c>
      <c r="P28" s="186">
        <v>0.93223435677435695</v>
      </c>
      <c r="Q28" s="186">
        <v>0.91826631824507743</v>
      </c>
      <c r="R28" s="186">
        <v>0.90443280153349404</v>
      </c>
      <c r="S28" s="186">
        <v>0.89109297114655783</v>
      </c>
      <c r="T28" s="186">
        <v>0.87860396975955002</v>
      </c>
      <c r="U28" s="186">
        <v>0.86096763506456753</v>
      </c>
      <c r="V28" s="186">
        <v>0.83255846769565323</v>
      </c>
      <c r="W28" s="187">
        <v>0.78455483513358548</v>
      </c>
      <c r="Y28" s="172"/>
    </row>
    <row r="29" spans="1:30" ht="15" thickBot="1" x14ac:dyDescent="0.35">
      <c r="B29" s="188" t="s">
        <v>135</v>
      </c>
      <c r="C29" s="189">
        <v>0.9999923373775913</v>
      </c>
      <c r="D29" s="190">
        <v>0.99996637790473653</v>
      </c>
      <c r="E29" s="190">
        <v>0.99990669821982159</v>
      </c>
      <c r="F29" s="190">
        <v>0.99977775872580921</v>
      </c>
      <c r="G29" s="190">
        <v>0.9994891630177013</v>
      </c>
      <c r="H29" s="190">
        <v>0.99905471629731535</v>
      </c>
      <c r="I29" s="190">
        <v>0.99806049467589886</v>
      </c>
      <c r="J29" s="190">
        <v>0.99638626411740938</v>
      </c>
      <c r="K29" s="190">
        <v>0.99438022095062695</v>
      </c>
      <c r="L29" s="190">
        <v>0.98626368089585603</v>
      </c>
      <c r="M29" s="190">
        <v>0.97153641460029672</v>
      </c>
      <c r="N29" s="190">
        <v>0.95512914126617843</v>
      </c>
      <c r="O29" s="190">
        <v>0.93680751398642936</v>
      </c>
      <c r="P29" s="190">
        <v>0.91750915097954733</v>
      </c>
      <c r="Q29" s="190">
        <v>0.89774038213791107</v>
      </c>
      <c r="R29" s="190">
        <v>0.87725957339186023</v>
      </c>
      <c r="S29" s="190">
        <v>0.85646952590524106</v>
      </c>
      <c r="T29" s="190">
        <v>0.8357651044977189</v>
      </c>
      <c r="U29" s="190">
        <v>0.80594342876062808</v>
      </c>
      <c r="V29" s="190">
        <v>0.75501671514670743</v>
      </c>
      <c r="W29" s="191">
        <v>0.66600374735563794</v>
      </c>
      <c r="Y29" s="176"/>
    </row>
    <row r="30" spans="1:30" ht="15" thickBot="1" x14ac:dyDescent="0.35"/>
    <row r="31" spans="1:30" x14ac:dyDescent="0.3">
      <c r="B31" s="163" t="s">
        <v>129</v>
      </c>
      <c r="C31" s="192">
        <f t="shared" ref="C31:W31" si="8">+D$18*C23</f>
        <v>0.44455950642031294</v>
      </c>
      <c r="D31" s="193">
        <f t="shared" si="8"/>
        <v>914982607.50000858</v>
      </c>
      <c r="E31" s="193">
        <f t="shared" si="8"/>
        <v>491110723.42462236</v>
      </c>
      <c r="F31" s="193">
        <f t="shared" si="8"/>
        <v>-82808666.502118945</v>
      </c>
      <c r="G31" s="193">
        <f t="shared" si="8"/>
        <v>-82984893.773000807</v>
      </c>
      <c r="H31" s="193">
        <f t="shared" si="8"/>
        <v>-2532524558.0198112</v>
      </c>
      <c r="I31" s="193">
        <f t="shared" si="8"/>
        <v>-82868790.211196214</v>
      </c>
      <c r="J31" s="193">
        <f t="shared" si="8"/>
        <v>-82734671.78726311</v>
      </c>
      <c r="K31" s="193">
        <f t="shared" si="8"/>
        <v>-82576152.057964593</v>
      </c>
      <c r="L31" s="193">
        <f t="shared" si="8"/>
        <v>-81931398.932603508</v>
      </c>
      <c r="M31" s="193">
        <f t="shared" si="8"/>
        <v>-80783953.50409393</v>
      </c>
      <c r="N31" s="193">
        <f t="shared" si="8"/>
        <v>-79544568.253333241</v>
      </c>
      <c r="O31" s="193">
        <f t="shared" si="8"/>
        <v>-78187110.712291688</v>
      </c>
      <c r="P31" s="193">
        <f t="shared" si="8"/>
        <v>-76787272.948318258</v>
      </c>
      <c r="Q31" s="193">
        <f t="shared" si="8"/>
        <v>-75294126.543672681</v>
      </c>
      <c r="R31" s="193">
        <f t="shared" si="8"/>
        <v>-862259362.26301563</v>
      </c>
      <c r="S31" s="193">
        <f t="shared" si="8"/>
        <v>4368726703.1169786</v>
      </c>
      <c r="T31" s="193">
        <f t="shared" si="8"/>
        <v>-856522745.00141382</v>
      </c>
      <c r="U31" s="193">
        <f t="shared" si="8"/>
        <v>-832672353.910164</v>
      </c>
      <c r="V31" s="193">
        <f t="shared" si="8"/>
        <v>428273.33354638022</v>
      </c>
      <c r="W31" s="194">
        <f t="shared" si="8"/>
        <v>390733.78941475961</v>
      </c>
    </row>
    <row r="32" spans="1:30" x14ac:dyDescent="0.3">
      <c r="B32" s="168" t="s">
        <v>130</v>
      </c>
      <c r="C32" s="195">
        <f t="shared" ref="C32:W32" si="9">+D$18*C24</f>
        <v>0.44456291198730469</v>
      </c>
      <c r="D32" s="196">
        <f t="shared" si="9"/>
        <v>915013343.65999997</v>
      </c>
      <c r="E32" s="196">
        <f t="shared" si="9"/>
        <v>491156456.84056294</v>
      </c>
      <c r="F32" s="196">
        <f t="shared" si="9"/>
        <v>-82827001.197333321</v>
      </c>
      <c r="G32" s="196">
        <f t="shared" si="9"/>
        <v>-83027001.197333321</v>
      </c>
      <c r="H32" s="196">
        <f t="shared" si="9"/>
        <v>-2534894495.1973333</v>
      </c>
      <c r="I32" s="196">
        <f t="shared" si="9"/>
        <v>-83027001.197333321</v>
      </c>
      <c r="J32" s="196">
        <f t="shared" si="9"/>
        <v>-83027001.197333321</v>
      </c>
      <c r="K32" s="196">
        <f t="shared" si="9"/>
        <v>-83027001.197333321</v>
      </c>
      <c r="L32" s="196">
        <f t="shared" si="9"/>
        <v>-83027001.197333321</v>
      </c>
      <c r="M32" s="196">
        <f t="shared" si="9"/>
        <v>-83027001.197333321</v>
      </c>
      <c r="N32" s="196">
        <f t="shared" si="9"/>
        <v>-83027001.197333321</v>
      </c>
      <c r="O32" s="196">
        <f t="shared" si="9"/>
        <v>-83027001.197333321</v>
      </c>
      <c r="P32" s="196">
        <f t="shared" si="9"/>
        <v>-83027001.197333321</v>
      </c>
      <c r="Q32" s="196">
        <f t="shared" si="9"/>
        <v>-82927014.469333336</v>
      </c>
      <c r="R32" s="196">
        <f t="shared" si="9"/>
        <v>-967998278.41600001</v>
      </c>
      <c r="S32" s="196">
        <f t="shared" si="9"/>
        <v>5000540000</v>
      </c>
      <c r="T32" s="196">
        <f t="shared" si="9"/>
        <v>-999460000</v>
      </c>
      <c r="U32" s="196">
        <f t="shared" si="9"/>
        <v>-999460000</v>
      </c>
      <c r="V32" s="196">
        <f t="shared" si="9"/>
        <v>540000</v>
      </c>
      <c r="W32" s="197">
        <f t="shared" si="9"/>
        <v>540000</v>
      </c>
    </row>
    <row r="33" spans="2:23" x14ac:dyDescent="0.3">
      <c r="B33" s="168" t="s">
        <v>131</v>
      </c>
      <c r="C33" s="195">
        <f t="shared" ref="C33:W33" si="10">+D$18*C25</f>
        <v>0.44453545472435685</v>
      </c>
      <c r="D33" s="196">
        <f t="shared" si="10"/>
        <v>914784204.40373516</v>
      </c>
      <c r="E33" s="196">
        <f t="shared" si="10"/>
        <v>490831173.26990014</v>
      </c>
      <c r="F33" s="196">
        <f t="shared" si="10"/>
        <v>-82709235.256581187</v>
      </c>
      <c r="G33" s="196">
        <f t="shared" si="10"/>
        <v>-82780595.639023349</v>
      </c>
      <c r="H33" s="196">
        <f t="shared" si="10"/>
        <v>-2522145525.7093086</v>
      </c>
      <c r="I33" s="196">
        <f t="shared" si="10"/>
        <v>-82259154.119853139</v>
      </c>
      <c r="J33" s="196">
        <f t="shared" si="10"/>
        <v>-81723066.203068107</v>
      </c>
      <c r="K33" s="196">
        <f t="shared" si="10"/>
        <v>-81166745.368276268</v>
      </c>
      <c r="L33" s="196">
        <f t="shared" si="10"/>
        <v>-79560521.969382092</v>
      </c>
      <c r="M33" s="196">
        <f t="shared" si="10"/>
        <v>-76923486.646630391</v>
      </c>
      <c r="N33" s="196">
        <f t="shared" si="10"/>
        <v>-74272534.118234962</v>
      </c>
      <c r="O33" s="196">
        <f t="shared" si="10"/>
        <v>-71585299.839285731</v>
      </c>
      <c r="P33" s="196">
        <f t="shared" si="10"/>
        <v>-68934408.188229084</v>
      </c>
      <c r="Q33" s="196">
        <f t="shared" si="10"/>
        <v>-66276436.044266969</v>
      </c>
      <c r="R33" s="196">
        <f t="shared" si="10"/>
        <v>-744167789.00637197</v>
      </c>
      <c r="S33" s="196">
        <f t="shared" si="10"/>
        <v>3696682680.0572925</v>
      </c>
      <c r="T33" s="196">
        <f t="shared" si="10"/>
        <v>-710594633.11301267</v>
      </c>
      <c r="U33" s="196">
        <f t="shared" si="10"/>
        <v>-670587360.39585602</v>
      </c>
      <c r="V33" s="196">
        <f t="shared" si="10"/>
        <v>328278.90380031435</v>
      </c>
      <c r="W33" s="197">
        <f t="shared" si="10"/>
        <v>276119.675639364</v>
      </c>
    </row>
    <row r="34" spans="2:23" x14ac:dyDescent="0.3">
      <c r="B34" s="177" t="s">
        <v>132</v>
      </c>
      <c r="C34" s="198">
        <f t="shared" ref="C34:W34" si="11">+D$18*C26</f>
        <v>0.44456291198730469</v>
      </c>
      <c r="D34" s="199">
        <f t="shared" si="11"/>
        <v>915013343.65999997</v>
      </c>
      <c r="E34" s="199">
        <f t="shared" si="11"/>
        <v>491156456.84056294</v>
      </c>
      <c r="F34" s="199">
        <f t="shared" si="11"/>
        <v>-82827001.197333321</v>
      </c>
      <c r="G34" s="199">
        <f t="shared" si="11"/>
        <v>-83027001.197333321</v>
      </c>
      <c r="H34" s="199">
        <f t="shared" si="11"/>
        <v>-2534894495.1973333</v>
      </c>
      <c r="I34" s="199">
        <f t="shared" si="11"/>
        <v>-83027001.197333321</v>
      </c>
      <c r="J34" s="199">
        <f t="shared" si="11"/>
        <v>-83027001.197333321</v>
      </c>
      <c r="K34" s="199">
        <f t="shared" si="11"/>
        <v>-83027001.197333321</v>
      </c>
      <c r="L34" s="199">
        <f t="shared" si="11"/>
        <v>-82983138.68117328</v>
      </c>
      <c r="M34" s="199">
        <f t="shared" si="11"/>
        <v>-82695683.141659945</v>
      </c>
      <c r="N34" s="199">
        <f t="shared" si="11"/>
        <v>-82112183.433783159</v>
      </c>
      <c r="O34" s="199">
        <f t="shared" si="11"/>
        <v>-81343976.67089884</v>
      </c>
      <c r="P34" s="199">
        <f t="shared" si="11"/>
        <v>-80468139.70366028</v>
      </c>
      <c r="Q34" s="199">
        <f t="shared" si="11"/>
        <v>-79430439.292321876</v>
      </c>
      <c r="R34" s="199">
        <f t="shared" si="11"/>
        <v>-915171596.47896338</v>
      </c>
      <c r="S34" s="199">
        <f t="shared" si="11"/>
        <v>4662305437.8964539</v>
      </c>
      <c r="T34" s="199">
        <f t="shared" si="11"/>
        <v>-918548188.03078294</v>
      </c>
      <c r="U34" s="199">
        <f t="shared" si="11"/>
        <v>-899308410.83901322</v>
      </c>
      <c r="V34" s="199">
        <f t="shared" si="11"/>
        <v>466899.29441278282</v>
      </c>
      <c r="W34" s="200">
        <f t="shared" si="11"/>
        <v>429591.12884101924</v>
      </c>
    </row>
    <row r="35" spans="2:23" x14ac:dyDescent="0.3">
      <c r="B35" s="177" t="s">
        <v>133</v>
      </c>
      <c r="C35" s="198">
        <f t="shared" ref="C35:W35" si="12">+D$18*C27</f>
        <v>0.44454742198072811</v>
      </c>
      <c r="D35" s="199">
        <f t="shared" si="12"/>
        <v>914882936.14295709</v>
      </c>
      <c r="E35" s="199">
        <f t="shared" si="12"/>
        <v>490970327.89574927</v>
      </c>
      <c r="F35" s="199">
        <f t="shared" si="12"/>
        <v>-82758760.796818346</v>
      </c>
      <c r="G35" s="199">
        <f t="shared" si="12"/>
        <v>-82882473.485588074</v>
      </c>
      <c r="H35" s="199">
        <f t="shared" si="12"/>
        <v>-2527329866.2114077</v>
      </c>
      <c r="I35" s="199">
        <f t="shared" si="12"/>
        <v>-82564626.202412888</v>
      </c>
      <c r="J35" s="199">
        <f t="shared" si="12"/>
        <v>-82232344.555323958</v>
      </c>
      <c r="K35" s="199">
        <f t="shared" si="12"/>
        <v>-81880342.932366937</v>
      </c>
      <c r="L35" s="199">
        <f t="shared" si="12"/>
        <v>-80774248.818638861</v>
      </c>
      <c r="M35" s="199">
        <f t="shared" si="12"/>
        <v>-78936241.525542349</v>
      </c>
      <c r="N35" s="199">
        <f t="shared" si="12"/>
        <v>-77083879.200765967</v>
      </c>
      <c r="O35" s="199">
        <f t="shared" si="12"/>
        <v>-75186285.133826852</v>
      </c>
      <c r="P35" s="199">
        <f t="shared" si="12"/>
        <v>-73315551.419262782</v>
      </c>
      <c r="Q35" s="199">
        <f t="shared" si="12"/>
        <v>-71421762.835985586</v>
      </c>
      <c r="R35" s="199">
        <f t="shared" si="12"/>
        <v>-813073338.9817723</v>
      </c>
      <c r="S35" s="199">
        <f t="shared" si="12"/>
        <v>4097650569.4712896</v>
      </c>
      <c r="T35" s="199">
        <f t="shared" si="12"/>
        <v>-799613952.19386446</v>
      </c>
      <c r="U35" s="199">
        <f t="shared" si="12"/>
        <v>-772077450.02173221</v>
      </c>
      <c r="V35" s="199">
        <f t="shared" si="12"/>
        <v>393626.33871804766</v>
      </c>
      <c r="W35" s="200">
        <f t="shared" si="12"/>
        <v>356513.66485663498</v>
      </c>
    </row>
    <row r="36" spans="2:23" x14ac:dyDescent="0.3">
      <c r="B36" s="184" t="s">
        <v>134</v>
      </c>
      <c r="C36" s="201">
        <f t="shared" ref="C36:W36" si="13">+D$18*C28</f>
        <v>0.44455950737105332</v>
      </c>
      <c r="D36" s="202">
        <f t="shared" si="13"/>
        <v>914982636.00591362</v>
      </c>
      <c r="E36" s="202">
        <f t="shared" si="13"/>
        <v>491110815.78116012</v>
      </c>
      <c r="F36" s="202">
        <f t="shared" si="13"/>
        <v>-82808739.386422604</v>
      </c>
      <c r="G36" s="202">
        <f t="shared" si="13"/>
        <v>-82985199.62273781</v>
      </c>
      <c r="H36" s="202">
        <f t="shared" si="13"/>
        <v>-2532550816.996736</v>
      </c>
      <c r="I36" s="202">
        <f t="shared" si="13"/>
        <v>-82871610.934133738</v>
      </c>
      <c r="J36" s="202">
        <f t="shared" si="13"/>
        <v>-82742382.092939988</v>
      </c>
      <c r="K36" s="202">
        <f t="shared" si="13"/>
        <v>-82591903.119327039</v>
      </c>
      <c r="L36" s="202">
        <f t="shared" si="13"/>
        <v>-81976325.193867251</v>
      </c>
      <c r="M36" s="202">
        <f t="shared" si="13"/>
        <v>-80904373.876476228</v>
      </c>
      <c r="N36" s="202">
        <f t="shared" si="13"/>
        <v>-79788378.546006426</v>
      </c>
      <c r="O36" s="202">
        <f t="shared" si="13"/>
        <v>-78595823.829028457</v>
      </c>
      <c r="P36" s="202">
        <f t="shared" si="13"/>
        <v>-77400623.056099787</v>
      </c>
      <c r="Q36" s="202">
        <f t="shared" si="13"/>
        <v>-76149084.259810984</v>
      </c>
      <c r="R36" s="202">
        <f t="shared" si="13"/>
        <v>-875489394.82738209</v>
      </c>
      <c r="S36" s="202">
        <f t="shared" si="13"/>
        <v>4455946045.9372082</v>
      </c>
      <c r="T36" s="202">
        <f t="shared" si="13"/>
        <v>-878129523.61587989</v>
      </c>
      <c r="U36" s="202">
        <f t="shared" si="13"/>
        <v>-860502712.54163265</v>
      </c>
      <c r="V36" s="202">
        <f t="shared" si="13"/>
        <v>449581.57255565276</v>
      </c>
      <c r="W36" s="203">
        <f t="shared" si="13"/>
        <v>423659.61097213614</v>
      </c>
    </row>
    <row r="37" spans="2:23" ht="15" thickBot="1" x14ac:dyDescent="0.35">
      <c r="B37" s="188" t="s">
        <v>135</v>
      </c>
      <c r="C37" s="204">
        <f t="shared" ref="C37:W37" si="14">+D$18*C29</f>
        <v>0.44455950546957324</v>
      </c>
      <c r="D37" s="205">
        <f t="shared" si="14"/>
        <v>914982578.99419212</v>
      </c>
      <c r="E37" s="205">
        <f t="shared" si="14"/>
        <v>491110631.06879359</v>
      </c>
      <c r="F37" s="205">
        <f t="shared" si="14"/>
        <v>-82808593.619049817</v>
      </c>
      <c r="G37" s="205">
        <f t="shared" si="14"/>
        <v>-82984587.934592366</v>
      </c>
      <c r="H37" s="205">
        <f t="shared" si="14"/>
        <v>-2532498300.7429981</v>
      </c>
      <c r="I37" s="205">
        <f t="shared" si="14"/>
        <v>-82865969.886466935</v>
      </c>
      <c r="J37" s="205">
        <f t="shared" si="14"/>
        <v>-82726963.543882623</v>
      </c>
      <c r="K37" s="205">
        <f t="shared" si="14"/>
        <v>-82560407.795472279</v>
      </c>
      <c r="L37" s="205">
        <f t="shared" si="14"/>
        <v>-81886515.814626604</v>
      </c>
      <c r="M37" s="205">
        <f t="shared" si="14"/>
        <v>-80663755.058271751</v>
      </c>
      <c r="N37" s="205">
        <f t="shared" si="14"/>
        <v>-79301508.355514944</v>
      </c>
      <c r="O37" s="205">
        <f t="shared" si="14"/>
        <v>-77780318.585422128</v>
      </c>
      <c r="P37" s="205">
        <f t="shared" si="14"/>
        <v>-76178033.376943156</v>
      </c>
      <c r="Q37" s="205">
        <f t="shared" si="14"/>
        <v>-74446929.659255385</v>
      </c>
      <c r="R37" s="205">
        <f t="shared" si="14"/>
        <v>-849185756.76727533</v>
      </c>
      <c r="S37" s="205">
        <f t="shared" si="14"/>
        <v>4282810123.0701942</v>
      </c>
      <c r="T37" s="205">
        <f t="shared" si="14"/>
        <v>-835313791.34129012</v>
      </c>
      <c r="U37" s="205">
        <f t="shared" si="14"/>
        <v>-805508219.30909729</v>
      </c>
      <c r="V37" s="205">
        <f t="shared" si="14"/>
        <v>407709.02617922198</v>
      </c>
      <c r="W37" s="206">
        <f t="shared" si="14"/>
        <v>359642.02357204451</v>
      </c>
    </row>
    <row r="38" spans="2:23" ht="15" thickBot="1" x14ac:dyDescent="0.35"/>
    <row r="39" spans="2:23" ht="15" thickBot="1" x14ac:dyDescent="0.35">
      <c r="B39" s="249" t="s">
        <v>136</v>
      </c>
      <c r="C39" s="250"/>
    </row>
    <row r="40" spans="2:23" ht="15" thickTop="1" x14ac:dyDescent="0.3">
      <c r="B40" s="207">
        <f>+C40/$G$21</f>
        <v>1.5368079995691777E-2</v>
      </c>
      <c r="C40" s="208">
        <f>+D32-$D$31</f>
        <v>30736.159991383553</v>
      </c>
    </row>
    <row r="41" spans="2:23" x14ac:dyDescent="0.3">
      <c r="B41" s="209">
        <f t="shared" ref="B41:B45" si="15">+C41/$G$21</f>
        <v>-9.9201548136711115E-2</v>
      </c>
      <c r="C41" s="208">
        <f t="shared" ref="C41:C45" si="16">+D33-$D$31</f>
        <v>-198403.09627342224</v>
      </c>
      <c r="D41" s="119" t="s">
        <v>137</v>
      </c>
    </row>
    <row r="42" spans="2:23" x14ac:dyDescent="0.3">
      <c r="B42" s="207">
        <f t="shared" si="15"/>
        <v>1.5368079995691777E-2</v>
      </c>
      <c r="C42" s="208">
        <f t="shared" si="16"/>
        <v>30736.159991383553</v>
      </c>
    </row>
    <row r="43" spans="2:23" x14ac:dyDescent="0.3">
      <c r="B43" s="207">
        <f t="shared" si="15"/>
        <v>-4.9835678525745872E-2</v>
      </c>
      <c r="C43" s="208">
        <f t="shared" si="16"/>
        <v>-99671.357051491737</v>
      </c>
    </row>
    <row r="44" spans="2:23" x14ac:dyDescent="0.3">
      <c r="B44" s="207">
        <f t="shared" si="15"/>
        <v>1.4252952516078949E-5</v>
      </c>
      <c r="C44" s="208">
        <f t="shared" si="16"/>
        <v>28.505905032157898</v>
      </c>
    </row>
    <row r="45" spans="2:23" ht="15" thickBot="1" x14ac:dyDescent="0.35">
      <c r="B45" s="210">
        <f t="shared" si="15"/>
        <v>-1.4252908229827881E-5</v>
      </c>
      <c r="C45" s="208">
        <f t="shared" si="16"/>
        <v>-28.505816459655762</v>
      </c>
    </row>
  </sheetData>
  <mergeCells count="6">
    <mergeCell ref="B39:C39"/>
    <mergeCell ref="B1:I1"/>
    <mergeCell ref="AC1:AD1"/>
    <mergeCell ref="C2:C3"/>
    <mergeCell ref="A4:A11"/>
    <mergeCell ref="A12:A15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"/>
  <sheetViews>
    <sheetView workbookViewId="0">
      <selection activeCell="H12" sqref="H12"/>
    </sheetView>
  </sheetViews>
  <sheetFormatPr defaultRowHeight="13.2" x14ac:dyDescent="0.25"/>
  <cols>
    <col min="2" max="2" width="12.109375" bestFit="1" customWidth="1"/>
    <col min="4" max="4" width="13.109375" bestFit="1" customWidth="1"/>
    <col min="5" max="5" width="12.6640625" bestFit="1" customWidth="1"/>
    <col min="6" max="6" width="11.6640625" bestFit="1" customWidth="1"/>
    <col min="7" max="8" width="12.33203125" bestFit="1" customWidth="1"/>
    <col min="9" max="9" width="13.44140625" bestFit="1" customWidth="1"/>
    <col min="10" max="12" width="12.33203125" bestFit="1" customWidth="1"/>
    <col min="13" max="18" width="10.77734375" bestFit="1" customWidth="1"/>
    <col min="19" max="22" width="13.109375" bestFit="1" customWidth="1"/>
    <col min="23" max="24" width="7.44140625" bestFit="1" customWidth="1"/>
  </cols>
  <sheetData>
    <row r="1" spans="2:30" ht="14.4" x14ac:dyDescent="0.3">
      <c r="E1" s="123" t="s">
        <v>95</v>
      </c>
      <c r="F1" s="123" t="s">
        <v>96</v>
      </c>
      <c r="G1" s="124" t="s">
        <v>2</v>
      </c>
      <c r="H1" s="124" t="s">
        <v>97</v>
      </c>
      <c r="I1" s="124" t="s">
        <v>3</v>
      </c>
      <c r="J1" s="124" t="s">
        <v>98</v>
      </c>
      <c r="K1" s="124" t="s">
        <v>99</v>
      </c>
      <c r="L1" s="124" t="s">
        <v>4</v>
      </c>
      <c r="M1" s="124" t="s">
        <v>100</v>
      </c>
      <c r="N1" s="232" t="s">
        <v>101</v>
      </c>
      <c r="O1" s="232" t="s">
        <v>5</v>
      </c>
      <c r="P1" s="232" t="s">
        <v>102</v>
      </c>
      <c r="Q1" s="232" t="s">
        <v>103</v>
      </c>
      <c r="R1" s="232" t="s">
        <v>66</v>
      </c>
    </row>
    <row r="2" spans="2:30" ht="14.4" x14ac:dyDescent="0.3">
      <c r="B2" s="143" t="s">
        <v>112</v>
      </c>
      <c r="C2" s="143"/>
      <c r="D2" s="144">
        <v>6725306650.3299999</v>
      </c>
      <c r="E2" s="144">
        <v>189079596.66</v>
      </c>
      <c r="F2" s="144">
        <v>490529359.72599995</v>
      </c>
      <c r="G2" s="144">
        <v>506332.136</v>
      </c>
      <c r="H2" s="144">
        <v>306332.136</v>
      </c>
      <c r="I2" s="144">
        <v>306332.136</v>
      </c>
      <c r="J2" s="144">
        <v>306332.136</v>
      </c>
      <c r="K2" s="144">
        <v>306332.136</v>
      </c>
      <c r="L2" s="144">
        <v>306332.136</v>
      </c>
      <c r="M2" s="144">
        <v>306332.136</v>
      </c>
      <c r="N2" s="144">
        <v>306332.136</v>
      </c>
      <c r="O2" s="144">
        <v>306332.136</v>
      </c>
      <c r="P2" s="144">
        <v>306332.136</v>
      </c>
      <c r="Q2" s="144">
        <v>306332.136</v>
      </c>
      <c r="R2" s="144">
        <v>406318.864</v>
      </c>
      <c r="S2" s="144">
        <v>32001721.583999999</v>
      </c>
      <c r="T2" s="144">
        <v>6000540000</v>
      </c>
      <c r="U2" s="144">
        <v>540000</v>
      </c>
      <c r="V2" s="144">
        <v>540000</v>
      </c>
      <c r="W2" s="144">
        <v>540000</v>
      </c>
      <c r="X2" s="144">
        <v>540000</v>
      </c>
      <c r="Y2" s="144">
        <v>540000</v>
      </c>
      <c r="Z2" s="144">
        <v>540000</v>
      </c>
      <c r="AA2" s="144">
        <v>540000</v>
      </c>
      <c r="AB2" s="144">
        <v>1080000</v>
      </c>
      <c r="AC2" s="144">
        <v>1620000</v>
      </c>
      <c r="AD2" s="144">
        <v>2700000</v>
      </c>
    </row>
    <row r="3" spans="2:30" ht="14.4" x14ac:dyDescent="0.3">
      <c r="B3" s="145" t="s">
        <v>124</v>
      </c>
      <c r="C3" s="145"/>
      <c r="D3" s="144">
        <v>-6725306649.885437</v>
      </c>
      <c r="E3" s="144">
        <v>725933747</v>
      </c>
      <c r="F3" s="144">
        <v>627097.11456298863</v>
      </c>
      <c r="G3" s="144">
        <v>-83333333.333333328</v>
      </c>
      <c r="H3" s="144">
        <v>-83333333.333333328</v>
      </c>
      <c r="I3" s="144">
        <v>-2535200827.3333335</v>
      </c>
      <c r="J3" s="144">
        <v>-83333333.333333328</v>
      </c>
      <c r="K3" s="144">
        <v>-83333333.333333328</v>
      </c>
      <c r="L3" s="144">
        <v>-83333333.333333328</v>
      </c>
      <c r="M3" s="144">
        <v>-83333333.333333328</v>
      </c>
      <c r="N3" s="144">
        <v>-83333333.333333328</v>
      </c>
      <c r="O3" s="144">
        <v>-83333333.333333328</v>
      </c>
      <c r="P3" s="144">
        <v>-83333333.333333328</v>
      </c>
      <c r="Q3" s="144">
        <v>-83333333.333333328</v>
      </c>
      <c r="R3" s="144">
        <v>-83333333.333333328</v>
      </c>
      <c r="S3" s="144">
        <v>-1000000000</v>
      </c>
      <c r="T3" s="144">
        <v>-1000000000</v>
      </c>
      <c r="U3" s="144">
        <v>-1000000000</v>
      </c>
      <c r="V3" s="144">
        <v>-1000000000</v>
      </c>
      <c r="W3" s="144">
        <v>0</v>
      </c>
      <c r="X3" s="144">
        <v>0</v>
      </c>
      <c r="Y3" s="144">
        <v>0</v>
      </c>
      <c r="Z3" s="144">
        <v>0</v>
      </c>
      <c r="AA3" s="144">
        <v>0</v>
      </c>
      <c r="AB3" s="144">
        <v>0</v>
      </c>
      <c r="AC3" s="144">
        <v>0</v>
      </c>
      <c r="AD3" s="144">
        <v>0</v>
      </c>
    </row>
    <row r="4" spans="2:30" ht="14.4" x14ac:dyDescent="0.3">
      <c r="B4" s="146" t="s">
        <v>125</v>
      </c>
      <c r="C4" s="146"/>
      <c r="D4" s="147">
        <v>0.44456291198730469</v>
      </c>
      <c r="E4" s="147">
        <v>915013343.65999997</v>
      </c>
      <c r="F4" s="147">
        <v>491156456.84056294</v>
      </c>
      <c r="G4" s="147">
        <v>-82827001.197333321</v>
      </c>
      <c r="H4" s="147">
        <v>-83027001.197333321</v>
      </c>
      <c r="I4" s="147">
        <v>-2534894495.1973333</v>
      </c>
      <c r="J4" s="147">
        <v>-83027001.197333321</v>
      </c>
      <c r="K4" s="147">
        <v>-83027001.197333321</v>
      </c>
      <c r="L4" s="147">
        <v>-83027001.197333321</v>
      </c>
      <c r="M4" s="147">
        <v>-83027001.197333321</v>
      </c>
      <c r="N4" s="147">
        <v>-83027001.197333321</v>
      </c>
      <c r="O4" s="147">
        <v>-83027001.197333321</v>
      </c>
      <c r="P4" s="147">
        <v>-83027001.197333321</v>
      </c>
      <c r="Q4" s="147">
        <v>-83027001.197333321</v>
      </c>
      <c r="R4" s="147">
        <v>-82927014.469333336</v>
      </c>
      <c r="S4" s="147">
        <v>-967998278.41600001</v>
      </c>
      <c r="T4" s="147">
        <v>5000540000</v>
      </c>
      <c r="U4" s="147">
        <v>-999460000</v>
      </c>
      <c r="V4" s="147">
        <v>-999460000</v>
      </c>
      <c r="W4" s="147">
        <v>540000</v>
      </c>
      <c r="X4" s="147">
        <v>540000</v>
      </c>
      <c r="Y4" s="147">
        <v>540000</v>
      </c>
      <c r="Z4" s="147">
        <v>540000</v>
      </c>
      <c r="AA4" s="147">
        <v>540000</v>
      </c>
      <c r="AB4" s="147">
        <v>1080000</v>
      </c>
      <c r="AC4" s="147">
        <v>1620000</v>
      </c>
      <c r="AD4" s="147">
        <v>2700000</v>
      </c>
    </row>
    <row r="5" spans="2:30" ht="14.4" hidden="1" x14ac:dyDescent="0.3">
      <c r="E5" s="148">
        <v>2.7777777777777779E-3</v>
      </c>
      <c r="F5" s="149">
        <v>1.6666666666666666E-2</v>
      </c>
      <c r="G5" s="149">
        <v>4.1666666666666664E-2</v>
      </c>
      <c r="H5" s="149">
        <v>0.125</v>
      </c>
      <c r="I5" s="149">
        <v>0.20833333333333334</v>
      </c>
      <c r="J5" s="149">
        <v>0.29166666666666669</v>
      </c>
      <c r="K5" s="149">
        <v>0.375</v>
      </c>
      <c r="L5" s="149">
        <v>0.45833333333333331</v>
      </c>
      <c r="M5" s="149">
        <v>0.54166666666666663</v>
      </c>
      <c r="N5" s="149">
        <v>0.625</v>
      </c>
      <c r="O5" s="149">
        <v>0.70833333333333337</v>
      </c>
      <c r="P5" s="149">
        <v>0.79166666666666663</v>
      </c>
      <c r="Q5" s="149">
        <v>0.875</v>
      </c>
      <c r="R5" s="149">
        <v>0.95833333333333337</v>
      </c>
      <c r="S5" s="149">
        <v>1.5</v>
      </c>
      <c r="T5" s="149">
        <v>2.5</v>
      </c>
      <c r="U5" s="149">
        <v>3.5</v>
      </c>
      <c r="V5" s="149">
        <v>4.5</v>
      </c>
      <c r="W5" s="149">
        <v>5.5</v>
      </c>
      <c r="X5" s="149">
        <v>6.5</v>
      </c>
      <c r="Y5" s="149">
        <v>7.5</v>
      </c>
      <c r="Z5" s="149">
        <v>8.5</v>
      </c>
      <c r="AA5" s="149">
        <v>9.5</v>
      </c>
      <c r="AB5" s="150">
        <v>11</v>
      </c>
      <c r="AC5" s="151">
        <v>13.5</v>
      </c>
      <c r="AD5" s="151">
        <v>16.5</v>
      </c>
    </row>
    <row r="6" spans="2:30" ht="14.4" x14ac:dyDescent="0.3">
      <c r="B6" s="257" t="s">
        <v>142</v>
      </c>
      <c r="C6" s="257"/>
      <c r="D6" s="257"/>
      <c r="E6" s="233">
        <v>0.99726027397260275</v>
      </c>
      <c r="F6" s="233">
        <v>0.989041095890411</v>
      </c>
      <c r="G6" s="233">
        <v>0.9397260273972603</v>
      </c>
      <c r="H6" s="233">
        <v>0.87671232876712324</v>
      </c>
      <c r="I6" s="233">
        <v>0.79452054794520555</v>
      </c>
      <c r="J6" s="233">
        <v>0.73972602739726034</v>
      </c>
      <c r="K6" s="233">
        <v>0.68493150684931514</v>
      </c>
      <c r="L6" s="233">
        <v>0.63013698630136994</v>
      </c>
      <c r="M6" s="233">
        <v>0.54794520547945202</v>
      </c>
      <c r="N6" s="233">
        <v>0.46575342465753422</v>
      </c>
      <c r="O6" s="233">
        <v>0.38356164383561642</v>
      </c>
      <c r="P6" s="233">
        <v>0.29908675799086759</v>
      </c>
      <c r="Q6" s="233">
        <v>0.21461187214611877</v>
      </c>
      <c r="R6" s="233">
        <v>0.13013698630136983</v>
      </c>
    </row>
    <row r="7" spans="2:30" ht="14.4" x14ac:dyDescent="0.3">
      <c r="E7" s="233">
        <v>0.02</v>
      </c>
      <c r="F7" s="233">
        <v>0.02</v>
      </c>
      <c r="G7" s="233">
        <v>0.02</v>
      </c>
      <c r="H7" s="233">
        <v>0.02</v>
      </c>
      <c r="I7" s="233">
        <v>0.02</v>
      </c>
      <c r="J7" s="233">
        <v>0.02</v>
      </c>
      <c r="K7" s="233">
        <v>0.02</v>
      </c>
      <c r="L7" s="233">
        <v>0.02</v>
      </c>
      <c r="M7" s="233">
        <v>0.02</v>
      </c>
      <c r="N7" s="233">
        <v>0.02</v>
      </c>
      <c r="O7" s="233">
        <v>0.02</v>
      </c>
      <c r="P7" s="233">
        <v>0.02</v>
      </c>
      <c r="Q7" s="233">
        <v>0.02</v>
      </c>
      <c r="R7" s="233">
        <v>0.02</v>
      </c>
    </row>
    <row r="8" spans="2:30" x14ac:dyDescent="0.25">
      <c r="E8" s="1">
        <f>+E7*E6*E4</f>
        <v>18250129.155739177</v>
      </c>
      <c r="F8" s="1">
        <f t="shared" ref="F8:R8" si="0">+F7*F6*F4</f>
        <v>9715478.4065448344</v>
      </c>
      <c r="G8" s="1">
        <f t="shared" si="0"/>
        <v>-1556693.7759279632</v>
      </c>
      <c r="H8" s="1">
        <f t="shared" si="0"/>
        <v>-1455815.9114052965</v>
      </c>
      <c r="I8" s="1">
        <f t="shared" si="0"/>
        <v>-40280515.266149409</v>
      </c>
      <c r="J8" s="1">
        <f t="shared" si="0"/>
        <v>-1228344.6752482192</v>
      </c>
      <c r="K8" s="1">
        <f t="shared" si="0"/>
        <v>-1137356.180785388</v>
      </c>
      <c r="L8" s="1">
        <f t="shared" si="0"/>
        <v>-1046367.6863225572</v>
      </c>
      <c r="M8" s="1">
        <f t="shared" si="0"/>
        <v>-909884.94462831039</v>
      </c>
      <c r="N8" s="1">
        <f t="shared" si="0"/>
        <v>-773402.20293406374</v>
      </c>
      <c r="O8" s="1">
        <f t="shared" si="0"/>
        <v>-636919.4612398172</v>
      </c>
      <c r="P8" s="1">
        <f t="shared" si="0"/>
        <v>-496645.5322762861</v>
      </c>
      <c r="Q8" s="1">
        <f t="shared" si="0"/>
        <v>-356371.603312755</v>
      </c>
      <c r="R8" s="1">
        <f t="shared" si="0"/>
        <v>-215837.43492018263</v>
      </c>
    </row>
  </sheetData>
  <mergeCells count="1"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T1</vt:lpstr>
      <vt:lpstr>T1A</vt:lpstr>
      <vt:lpstr>Mtg</vt:lpstr>
      <vt:lpstr>T2A</vt:lpstr>
      <vt:lpstr>EVE</vt:lpstr>
      <vt:lpstr>NII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cnb</dc:creator>
  <cp:lastModifiedBy>cnb</cp:lastModifiedBy>
  <dcterms:created xsi:type="dcterms:W3CDTF">2020-11-08T15:36:01Z</dcterms:created>
  <dcterms:modified xsi:type="dcterms:W3CDTF">2021-04-08T08:59:22Z</dcterms:modified>
</cp:coreProperties>
</file>