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3040" windowHeight="9195" activeTab="3"/>
  </bookViews>
  <sheets>
    <sheet name="S1" sheetId="2" r:id="rId1"/>
    <sheet name="T1" sheetId="4" r:id="rId2"/>
    <sheet name="T1A" sheetId="1" r:id="rId3"/>
    <sheet name="S2-NII" sheetId="3" r:id="rId4"/>
  </sheets>
  <calcPr calcId="125725"/>
</workbook>
</file>

<file path=xl/calcChain.xml><?xml version="1.0" encoding="utf-8"?>
<calcChain xmlns="http://schemas.openxmlformats.org/spreadsheetml/2006/main">
  <c r="L8" i="1"/>
  <c r="R33"/>
  <c r="D48"/>
  <c r="C41"/>
  <c r="D41"/>
  <c r="H3" i="4" l="1"/>
  <c r="H4" s="1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E55" i="1"/>
  <c r="E51"/>
  <c r="D50"/>
  <c r="D51" s="1"/>
  <c r="D49"/>
  <c r="C49"/>
  <c r="C48"/>
  <c r="C51" s="1"/>
  <c r="C42"/>
  <c r="D43"/>
  <c r="E43" s="1"/>
  <c r="D42"/>
  <c r="I4" i="4" l="1"/>
  <c r="K3"/>
  <c r="I5" l="1"/>
  <c r="J4" l="1"/>
  <c r="I6"/>
  <c r="K4" l="1"/>
  <c r="I7"/>
  <c r="L4" l="1"/>
  <c r="I8"/>
  <c r="I9" l="1"/>
  <c r="J5"/>
  <c r="K5" l="1"/>
  <c r="I10"/>
  <c r="I11" l="1"/>
  <c r="L5"/>
  <c r="J6" l="1"/>
  <c r="I12"/>
  <c r="K6" l="1"/>
  <c r="I13"/>
  <c r="I14" l="1"/>
  <c r="L6"/>
  <c r="I15" l="1"/>
  <c r="J7"/>
  <c r="K7" l="1"/>
  <c r="I16"/>
  <c r="I17" l="1"/>
  <c r="L7"/>
  <c r="J8" l="1"/>
  <c r="I18"/>
  <c r="K8" l="1"/>
  <c r="L8" s="1"/>
  <c r="I19"/>
  <c r="I20" l="1"/>
  <c r="J9"/>
  <c r="K9" s="1"/>
  <c r="L9" s="1"/>
  <c r="J10" l="1"/>
  <c r="K10" s="1"/>
  <c r="L10" s="1"/>
  <c r="I21"/>
  <c r="I22" l="1"/>
  <c r="J11"/>
  <c r="K11" s="1"/>
  <c r="L11" s="1"/>
  <c r="J12" l="1"/>
  <c r="K12" s="1"/>
  <c r="L12" s="1"/>
  <c r="I23"/>
  <c r="J13" l="1"/>
  <c r="K13" s="1"/>
  <c r="L13" s="1"/>
  <c r="I24"/>
  <c r="J14" l="1"/>
  <c r="K14" s="1"/>
  <c r="L14" s="1"/>
  <c r="I25"/>
  <c r="I26" l="1"/>
  <c r="J15"/>
  <c r="K15" l="1"/>
  <c r="L15" s="1"/>
  <c r="N27"/>
  <c r="I27"/>
  <c r="J16" l="1"/>
  <c r="K16" l="1"/>
  <c r="L16" s="1"/>
  <c r="J17" l="1"/>
  <c r="K17" l="1"/>
  <c r="L17" s="1"/>
  <c r="J18" l="1"/>
  <c r="K18" l="1"/>
  <c r="L18" s="1"/>
  <c r="J19" l="1"/>
  <c r="K19" l="1"/>
  <c r="L19" s="1"/>
  <c r="J20" l="1"/>
  <c r="K20" l="1"/>
  <c r="L20" s="1"/>
  <c r="J21" l="1"/>
  <c r="K21" s="1"/>
  <c r="L21" s="1"/>
  <c r="J22" l="1"/>
  <c r="K22" s="1"/>
  <c r="L22"/>
  <c r="J23" l="1"/>
  <c r="K23" s="1"/>
  <c r="L23" s="1"/>
  <c r="J24" l="1"/>
  <c r="K24" s="1"/>
  <c r="L24" s="1"/>
  <c r="J25" l="1"/>
  <c r="K25" s="1"/>
  <c r="L25" s="1"/>
  <c r="J26" l="1"/>
  <c r="J27" l="1"/>
  <c r="K26"/>
  <c r="K27" l="1"/>
  <c r="L26"/>
  <c r="W9" i="1" l="1"/>
  <c r="X9" s="1"/>
  <c r="W10"/>
  <c r="X10" s="1"/>
  <c r="W11"/>
  <c r="X11" s="1"/>
  <c r="W12"/>
  <c r="X12" s="1"/>
  <c r="W13"/>
  <c r="X13" s="1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8"/>
  <c r="X8" s="1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R3"/>
  <c r="Q3"/>
  <c r="Q4" s="1"/>
  <c r="P3"/>
  <c r="P4" s="1"/>
  <c r="P5" s="1"/>
  <c r="P6" s="1"/>
  <c r="P7" s="1"/>
  <c r="P8" s="1"/>
  <c r="P9" s="1"/>
  <c r="P10" s="1"/>
  <c r="P11" s="1"/>
  <c r="P12" s="1"/>
  <c r="P13" s="1"/>
  <c r="P14" s="1"/>
  <c r="P15" s="1"/>
  <c r="P16" s="1"/>
  <c r="P17" s="1"/>
  <c r="P18" s="1"/>
  <c r="P19" s="1"/>
  <c r="P20" s="1"/>
  <c r="P21" s="1"/>
  <c r="P22" s="1"/>
  <c r="P23" s="1"/>
  <c r="P24" s="1"/>
  <c r="P25" s="1"/>
  <c r="P26" s="1"/>
  <c r="P27" s="1"/>
  <c r="P28" s="1"/>
  <c r="P29" s="1"/>
  <c r="P30" s="1"/>
  <c r="P31" s="1"/>
  <c r="P32" s="1"/>
  <c r="P33" s="1"/>
  <c r="B35" s="1"/>
  <c r="I3"/>
  <c r="H3"/>
  <c r="G3"/>
  <c r="G4" s="1"/>
  <c r="G5" s="1"/>
  <c r="G6" s="1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J3" l="1"/>
  <c r="H4"/>
  <c r="U3"/>
  <c r="Q5"/>
  <c r="V3" l="1"/>
  <c r="R4" s="1"/>
  <c r="K3"/>
  <c r="H5"/>
  <c r="H6" s="1"/>
  <c r="H7" s="1"/>
  <c r="H8" s="1"/>
  <c r="Q6"/>
  <c r="H9" l="1"/>
  <c r="M8"/>
  <c r="I4"/>
  <c r="U4"/>
  <c r="Q7"/>
  <c r="H10" l="1"/>
  <c r="M9"/>
  <c r="J4"/>
  <c r="V4"/>
  <c r="R5" s="1"/>
  <c r="Q14"/>
  <c r="X14" s="1"/>
  <c r="H11" l="1"/>
  <c r="M10"/>
  <c r="K4"/>
  <c r="U5"/>
  <c r="Q15"/>
  <c r="X15" s="1"/>
  <c r="H12" l="1"/>
  <c r="M11"/>
  <c r="I5"/>
  <c r="V5"/>
  <c r="R6" s="1"/>
  <c r="Q16"/>
  <c r="X16" s="1"/>
  <c r="H13" l="1"/>
  <c r="M12"/>
  <c r="J5"/>
  <c r="U6"/>
  <c r="Q17"/>
  <c r="X17" s="1"/>
  <c r="H14" l="1"/>
  <c r="M13"/>
  <c r="K5"/>
  <c r="I6" s="1"/>
  <c r="V6"/>
  <c r="Q18"/>
  <c r="X18" s="1"/>
  <c r="H15" l="1"/>
  <c r="M14"/>
  <c r="J6"/>
  <c r="K6" s="1"/>
  <c r="R7"/>
  <c r="Q19"/>
  <c r="X19" s="1"/>
  <c r="H16" l="1"/>
  <c r="M15"/>
  <c r="I7"/>
  <c r="U7"/>
  <c r="V7" s="1"/>
  <c r="V8" s="1"/>
  <c r="Q20"/>
  <c r="X20" s="1"/>
  <c r="J7" l="1"/>
  <c r="K7" s="1"/>
  <c r="H17"/>
  <c r="M16"/>
  <c r="V9"/>
  <c r="S8"/>
  <c r="I8"/>
  <c r="J8" s="1"/>
  <c r="K8" s="1"/>
  <c r="R14"/>
  <c r="Q21"/>
  <c r="X21" s="1"/>
  <c r="H18" l="1"/>
  <c r="M17"/>
  <c r="I9"/>
  <c r="J9" s="1"/>
  <c r="K9" s="1"/>
  <c r="V10"/>
  <c r="S9"/>
  <c r="U14"/>
  <c r="Q22"/>
  <c r="X22" s="1"/>
  <c r="H19" l="1"/>
  <c r="M18"/>
  <c r="I10"/>
  <c r="J10" s="1"/>
  <c r="K10" s="1"/>
  <c r="V11"/>
  <c r="S10"/>
  <c r="V14"/>
  <c r="R15" s="1"/>
  <c r="Q23"/>
  <c r="X23" s="1"/>
  <c r="D44" l="1"/>
  <c r="H20"/>
  <c r="M19"/>
  <c r="I11"/>
  <c r="J11" s="1"/>
  <c r="K11" s="1"/>
  <c r="V12"/>
  <c r="S11"/>
  <c r="U15"/>
  <c r="Q24"/>
  <c r="X24" s="1"/>
  <c r="H21" l="1"/>
  <c r="M20"/>
  <c r="I12"/>
  <c r="J12" s="1"/>
  <c r="K12" s="1"/>
  <c r="V13"/>
  <c r="S13" s="1"/>
  <c r="S12"/>
  <c r="V15"/>
  <c r="R16" s="1"/>
  <c r="Q25"/>
  <c r="X25" s="1"/>
  <c r="H22" l="1"/>
  <c r="M21"/>
  <c r="T33"/>
  <c r="Q33" s="1"/>
  <c r="X33" s="1"/>
  <c r="U16"/>
  <c r="V16" s="1"/>
  <c r="R17" s="1"/>
  <c r="I13"/>
  <c r="J13" s="1"/>
  <c r="K13" s="1"/>
  <c r="I14" s="1"/>
  <c r="J14" s="1"/>
  <c r="S34"/>
  <c r="Q26"/>
  <c r="X26" s="1"/>
  <c r="T34" l="1"/>
  <c r="U17"/>
  <c r="V17" s="1"/>
  <c r="R18" s="1"/>
  <c r="U18" s="1"/>
  <c r="V18" s="1"/>
  <c r="R19" s="1"/>
  <c r="U19" s="1"/>
  <c r="V19" s="1"/>
  <c r="R20" s="1"/>
  <c r="U20" s="1"/>
  <c r="V20" s="1"/>
  <c r="R21" s="1"/>
  <c r="U21" s="1"/>
  <c r="V21" s="1"/>
  <c r="R22" s="1"/>
  <c r="U22" s="1"/>
  <c r="V22" s="1"/>
  <c r="R23" s="1"/>
  <c r="U23" s="1"/>
  <c r="V23" s="1"/>
  <c r="R24" s="1"/>
  <c r="U24" s="1"/>
  <c r="V24" s="1"/>
  <c r="R25" s="1"/>
  <c r="U25" s="1"/>
  <c r="V25" s="1"/>
  <c r="H23"/>
  <c r="M22"/>
  <c r="Q27"/>
  <c r="X27" s="1"/>
  <c r="K14"/>
  <c r="H24" l="1"/>
  <c r="M23"/>
  <c r="R26"/>
  <c r="U26" s="1"/>
  <c r="V26" s="1"/>
  <c r="Q28"/>
  <c r="X28" s="1"/>
  <c r="I15"/>
  <c r="J15" l="1"/>
  <c r="K15" s="1"/>
  <c r="H25"/>
  <c r="M24"/>
  <c r="R27"/>
  <c r="Q29"/>
  <c r="X29" s="1"/>
  <c r="E41" l="1"/>
  <c r="U27"/>
  <c r="V27" s="1"/>
  <c r="R28" s="1"/>
  <c r="H26"/>
  <c r="M25"/>
  <c r="Q30"/>
  <c r="X30" s="1"/>
  <c r="I16"/>
  <c r="U28" l="1"/>
  <c r="V28" s="1"/>
  <c r="R29" s="1"/>
  <c r="M26"/>
  <c r="M27" s="1"/>
  <c r="H27"/>
  <c r="J16"/>
  <c r="K16" s="1"/>
  <c r="Q31"/>
  <c r="X31" s="1"/>
  <c r="U29" l="1"/>
  <c r="V29" s="1"/>
  <c r="R30" s="1"/>
  <c r="Q32"/>
  <c r="I17"/>
  <c r="U30" l="1"/>
  <c r="V30" s="1"/>
  <c r="R31" s="1"/>
  <c r="J17"/>
  <c r="K17" s="1"/>
  <c r="Q34"/>
  <c r="X32"/>
  <c r="X34" s="1"/>
  <c r="U31" l="1"/>
  <c r="V31" s="1"/>
  <c r="R32" s="1"/>
  <c r="I18"/>
  <c r="R34" l="1"/>
  <c r="J18"/>
  <c r="K18" s="1"/>
  <c r="U32"/>
  <c r="U34" l="1"/>
  <c r="V32"/>
  <c r="I19"/>
  <c r="J19" l="1"/>
  <c r="K19" s="1"/>
  <c r="I20" l="1"/>
  <c r="J20" l="1"/>
  <c r="K20" s="1"/>
  <c r="I21" l="1"/>
  <c r="J21" s="1"/>
  <c r="K21" l="1"/>
  <c r="I22" l="1"/>
  <c r="J22" s="1"/>
  <c r="K22" l="1"/>
  <c r="I23" l="1"/>
  <c r="J23" s="1"/>
  <c r="K23" l="1"/>
  <c r="I24" l="1"/>
  <c r="J24" s="1"/>
  <c r="K24" l="1"/>
  <c r="I25" l="1"/>
  <c r="J25" s="1"/>
  <c r="K25" l="1"/>
  <c r="I26" l="1"/>
  <c r="J26" l="1"/>
  <c r="I27"/>
  <c r="B33" s="1"/>
  <c r="E42" l="1"/>
  <c r="C44"/>
  <c r="E44" s="1"/>
  <c r="K26"/>
  <c r="J27"/>
</calcChain>
</file>

<file path=xl/sharedStrings.xml><?xml version="1.0" encoding="utf-8"?>
<sst xmlns="http://schemas.openxmlformats.org/spreadsheetml/2006/main" count="152" uniqueCount="59">
  <si>
    <t>rok</t>
  </si>
  <si>
    <t>diff</t>
  </si>
  <si>
    <t>PV CF</t>
  </si>
  <si>
    <t>Consumer loan</t>
  </si>
  <si>
    <t>Tenor</t>
  </si>
  <si>
    <t>Type of amortisation</t>
  </si>
  <si>
    <t>annuity pmts</t>
  </si>
  <si>
    <t>Due to COVID19 many clients experienced CF trouble and requested moratoria on their loans</t>
  </si>
  <si>
    <t>Conditions of these delays of payments is as such:</t>
  </si>
  <si>
    <t>1. During this forbearance period the client does not repay any amount of principal or interest</t>
  </si>
  <si>
    <t>2. Interest on this loan is still increasing and shall be paid upon the end of life of this loan</t>
  </si>
  <si>
    <t>3. This interest is not capitalized</t>
  </si>
  <si>
    <t>Answer 1</t>
  </si>
  <si>
    <t>Date</t>
  </si>
  <si>
    <t>No.</t>
  </si>
  <si>
    <t>Payment</t>
  </si>
  <si>
    <t>Interest</t>
  </si>
  <si>
    <t>Principal</t>
  </si>
  <si>
    <t>Unpaid amount</t>
  </si>
  <si>
    <t>Discount factor</t>
  </si>
  <si>
    <t>Total</t>
  </si>
  <si>
    <t>-</t>
  </si>
  <si>
    <r>
      <t xml:space="preserve">Question 1 </t>
    </r>
    <r>
      <rPr>
        <b/>
        <sz val="10"/>
        <rFont val="Arial"/>
        <family val="2"/>
        <charset val="238"/>
      </rPr>
      <t>- what will be the impact on the future cashflows? Calculate the difference due to interest payments</t>
    </r>
  </si>
  <si>
    <r>
      <t xml:space="preserve">Question 2 </t>
    </r>
    <r>
      <rPr>
        <b/>
        <sz val="10"/>
        <rFont val="Arial"/>
        <family val="2"/>
        <charset val="238"/>
      </rPr>
      <t>- what will be the final date of repayment of this loan with delayed payments due to COVID?</t>
    </r>
  </si>
  <si>
    <t>Repayment schedule without any dealyed payments - moratorium</t>
  </si>
  <si>
    <t>Paid interest</t>
  </si>
  <si>
    <t>Notional</t>
  </si>
  <si>
    <t>Unpaid interest</t>
  </si>
  <si>
    <t>Answer 2</t>
  </si>
  <si>
    <r>
      <t xml:space="preserve">Question 3 </t>
    </r>
    <r>
      <rPr>
        <b/>
        <sz val="10"/>
        <rFont val="Arial"/>
        <family val="2"/>
        <charset val="238"/>
      </rPr>
      <t>- what would happen should the interest paid @ the end of the loan be higher than the annuity?</t>
    </r>
  </si>
  <si>
    <t>Answer 3</t>
  </si>
  <si>
    <t>@ end of loan</t>
  </si>
  <si>
    <t>Answer 4</t>
  </si>
  <si>
    <t>Loan granted on</t>
  </si>
  <si>
    <t>Interest rate</t>
  </si>
  <si>
    <t>Notional amount</t>
  </si>
  <si>
    <r>
      <t xml:space="preserve">Question 4 </t>
    </r>
    <r>
      <rPr>
        <b/>
        <sz val="10"/>
        <rFont val="Arial"/>
        <family val="2"/>
        <charset val="238"/>
      </rPr>
      <t>- what will be the impact on the bank's Net Interest Income (NII) until full repayment in 2021?</t>
    </r>
  </si>
  <si>
    <t>Real CF</t>
  </si>
  <si>
    <r>
      <t xml:space="preserve">Question 5 </t>
    </r>
    <r>
      <rPr>
        <b/>
        <sz val="10"/>
        <rFont val="Arial"/>
        <family val="2"/>
        <charset val="238"/>
      </rPr>
      <t>- what will be the impact on the bank's realized cashflows until full repayment in 2021? (no NPL)</t>
    </r>
  </si>
  <si>
    <t>Year</t>
  </si>
  <si>
    <t>NII</t>
  </si>
  <si>
    <t>with pmt delay</t>
  </si>
  <si>
    <t>No of pmts increases until fully amortized</t>
  </si>
  <si>
    <t>Real cashflow impact on the bank</t>
  </si>
  <si>
    <t>Accounting treatment - Net Interest Income f the bank</t>
  </si>
  <si>
    <t>Answer 5</t>
  </si>
  <si>
    <t>Repayment schedule with any dealyed payments - moratorium</t>
  </si>
  <si>
    <t>Frequency of pmts/year</t>
  </si>
  <si>
    <t>Lets consider that the client requested 6 month moratorium startin from 5/2020</t>
  </si>
  <si>
    <r>
      <t xml:space="preserve">Question 6 </t>
    </r>
    <r>
      <rPr>
        <b/>
        <sz val="10"/>
        <rFont val="Arial"/>
        <family val="2"/>
        <charset val="238"/>
      </rPr>
      <t>- quantify what is the present value of the cashflow difference. Assume disc. rate of 2%.</t>
    </r>
  </si>
  <si>
    <t>Answer 6</t>
  </si>
  <si>
    <t>Without moratorium</t>
  </si>
  <si>
    <t>With moratorium</t>
  </si>
  <si>
    <t>Difference for the bank is overall positive</t>
  </si>
  <si>
    <t>2. Interest on this loan is still required to be paid and shall be paid upon the end of life of this loan</t>
  </si>
  <si>
    <r>
      <t xml:space="preserve">Question 4 </t>
    </r>
    <r>
      <rPr>
        <b/>
        <sz val="10"/>
        <rFont val="Arial"/>
        <family val="2"/>
        <charset val="238"/>
      </rPr>
      <t>- what will be the impact on the bank's Net Interest Income (NII) from 2020 til full repayment?</t>
    </r>
  </si>
  <si>
    <r>
      <t xml:space="preserve">Question 6 </t>
    </r>
    <r>
      <rPr>
        <b/>
        <sz val="10"/>
        <rFont val="Arial"/>
        <family val="2"/>
        <charset val="238"/>
      </rPr>
      <t>- quantify what is the present value of the cashflow difference since the forbearance started - 5/2020. assume disc. rate of 2%.</t>
    </r>
  </si>
  <si>
    <t>PMT, IPMT, PPMT</t>
  </si>
  <si>
    <t>Lets consider that the client requested 6 month moratorium starting from 5/2020</t>
  </si>
</sst>
</file>

<file path=xl/styles.xml><?xml version="1.0" encoding="utf-8"?>
<styleSheet xmlns="http://schemas.openxmlformats.org/spreadsheetml/2006/main">
  <numFmts count="4">
    <numFmt numFmtId="164" formatCode="#,##0.00\ &quot;Kč&quot;;[Red]\-#,##0.00\ &quot;Kč&quot;"/>
    <numFmt numFmtId="166" formatCode="_-* #,##0.00\ &quot;Kč&quot;_-;\-* #,##0.00\ &quot;Kč&quot;_-;_-* &quot;-&quot;??\ &quot;Kč&quot;_-;_-@_-"/>
    <numFmt numFmtId="167" formatCode="_-* #,##0.00\ [$CZK]_-;\-* #,##0.00\ [$CZK]_-;_-* &quot;-&quot;??\ [$CZK]_-;_-@_-"/>
    <numFmt numFmtId="168" formatCode="_-* #,##0\ [$CZK]_-;\-* #,##0\ [$CZK]_-;_-* &quot;-&quot;??\ [$CZK]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10"/>
      <name val="Arial"/>
      <family val="2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7">
    <xf numFmtId="0" fontId="0" fillId="0" borderId="0" xfId="0"/>
    <xf numFmtId="164" fontId="0" fillId="0" borderId="0" xfId="0" applyNumberFormat="1"/>
    <xf numFmtId="0" fontId="2" fillId="0" borderId="0" xfId="0" applyFont="1"/>
    <xf numFmtId="10" fontId="0" fillId="0" borderId="0" xfId="2" applyNumberFormat="1" applyFont="1"/>
    <xf numFmtId="0" fontId="0" fillId="2" borderId="0" xfId="0" applyFill="1"/>
    <xf numFmtId="3" fontId="3" fillId="3" borderId="3" xfId="0" applyNumberFormat="1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horizontal="right" vertical="center"/>
    </xf>
    <xf numFmtId="3" fontId="3" fillId="3" borderId="7" xfId="0" applyNumberFormat="1" applyFont="1" applyFill="1" applyBorder="1" applyAlignment="1">
      <alignment horizontal="right" vertical="center"/>
    </xf>
    <xf numFmtId="0" fontId="5" fillId="3" borderId="0" xfId="0" applyFont="1" applyFill="1"/>
    <xf numFmtId="167" fontId="7" fillId="7" borderId="0" xfId="0" applyNumberFormat="1" applyFont="1" applyFill="1"/>
    <xf numFmtId="167" fontId="0" fillId="0" borderId="0" xfId="0" applyNumberFormat="1"/>
    <xf numFmtId="168" fontId="0" fillId="0" borderId="0" xfId="0" applyNumberFormat="1"/>
    <xf numFmtId="168" fontId="2" fillId="0" borderId="0" xfId="0" applyNumberFormat="1" applyFont="1"/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8" fontId="0" fillId="8" borderId="4" xfId="0" applyNumberFormat="1" applyFill="1" applyBorder="1"/>
    <xf numFmtId="168" fontId="0" fillId="8" borderId="5" xfId="0" applyNumberFormat="1" applyFill="1" applyBorder="1"/>
    <xf numFmtId="168" fontId="0" fillId="8" borderId="0" xfId="0" applyNumberFormat="1" applyFill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8" fontId="0" fillId="8" borderId="2" xfId="0" applyNumberFormat="1" applyFill="1" applyBorder="1"/>
    <xf numFmtId="168" fontId="0" fillId="8" borderId="6" xfId="0" applyNumberFormat="1" applyFill="1" applyBorder="1"/>
    <xf numFmtId="168" fontId="0" fillId="8" borderId="10" xfId="0" applyNumberFormat="1" applyFill="1" applyBorder="1"/>
    <xf numFmtId="168" fontId="0" fillId="8" borderId="7" xfId="0" applyNumberFormat="1" applyFill="1" applyBorder="1"/>
    <xf numFmtId="0" fontId="2" fillId="4" borderId="4" xfId="0" applyFont="1" applyFill="1" applyBorder="1" applyAlignment="1">
      <alignment horizontal="center"/>
    </xf>
    <xf numFmtId="14" fontId="0" fillId="4" borderId="0" xfId="0" applyNumberFormat="1" applyFill="1" applyBorder="1"/>
    <xf numFmtId="168" fontId="0" fillId="4" borderId="4" xfId="0" applyNumberFormat="1" applyFill="1" applyBorder="1"/>
    <xf numFmtId="168" fontId="0" fillId="4" borderId="0" xfId="1" applyNumberFormat="1" applyFont="1" applyFill="1" applyBorder="1"/>
    <xf numFmtId="168" fontId="0" fillId="4" borderId="5" xfId="0" applyNumberFormat="1" applyFill="1" applyBorder="1"/>
    <xf numFmtId="168" fontId="0" fillId="4" borderId="0" xfId="0" applyNumberFormat="1" applyFill="1" applyBorder="1"/>
    <xf numFmtId="0" fontId="2" fillId="4" borderId="6" xfId="0" applyFont="1" applyFill="1" applyBorder="1" applyAlignment="1">
      <alignment horizontal="center"/>
    </xf>
    <xf numFmtId="14" fontId="0" fillId="4" borderId="10" xfId="0" applyNumberFormat="1" applyFill="1" applyBorder="1"/>
    <xf numFmtId="168" fontId="0" fillId="4" borderId="6" xfId="0" applyNumberFormat="1" applyFill="1" applyBorder="1"/>
    <xf numFmtId="168" fontId="0" fillId="4" borderId="10" xfId="0" applyNumberFormat="1" applyFill="1" applyBorder="1"/>
    <xf numFmtId="168" fontId="0" fillId="4" borderId="7" xfId="0" applyNumberFormat="1" applyFill="1" applyBorder="1"/>
    <xf numFmtId="168" fontId="0" fillId="5" borderId="5" xfId="0" applyNumberFormat="1" applyFill="1" applyBorder="1"/>
    <xf numFmtId="168" fontId="0" fillId="5" borderId="0" xfId="0" applyNumberFormat="1" applyFill="1" applyBorder="1"/>
    <xf numFmtId="168" fontId="0" fillId="5" borderId="10" xfId="0" applyNumberFormat="1" applyFill="1" applyBorder="1"/>
    <xf numFmtId="168" fontId="0" fillId="5" borderId="7" xfId="0" applyNumberFormat="1" applyFill="1" applyBorder="1"/>
    <xf numFmtId="0" fontId="0" fillId="0" borderId="0" xfId="0" applyFill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168" fontId="0" fillId="8" borderId="3" xfId="0" applyNumberFormat="1" applyFill="1" applyBorder="1" applyAlignment="1">
      <alignment horizontal="center"/>
    </xf>
    <xf numFmtId="168" fontId="0" fillId="8" borderId="5" xfId="0" applyNumberFormat="1" applyFill="1" applyBorder="1" applyAlignment="1">
      <alignment horizontal="center"/>
    </xf>
    <xf numFmtId="10" fontId="0" fillId="8" borderId="0" xfId="2" applyNumberFormat="1" applyFont="1" applyFill="1" applyBorder="1"/>
    <xf numFmtId="10" fontId="0" fillId="8" borderId="9" xfId="2" applyNumberFormat="1" applyFont="1" applyFill="1" applyBorder="1" applyAlignment="1">
      <alignment horizontal="center"/>
    </xf>
    <xf numFmtId="10" fontId="0" fillId="8" borderId="0" xfId="2" applyNumberFormat="1" applyFont="1" applyFill="1" applyBorder="1" applyAlignment="1">
      <alignment horizontal="center"/>
    </xf>
    <xf numFmtId="10" fontId="0" fillId="8" borderId="10" xfId="2" applyNumberFormat="1" applyFont="1" applyFill="1" applyBorder="1"/>
    <xf numFmtId="0" fontId="2" fillId="4" borderId="2" xfId="0" applyFont="1" applyFill="1" applyBorder="1" applyAlignment="1">
      <alignment horizontal="center"/>
    </xf>
    <xf numFmtId="14" fontId="0" fillId="4" borderId="9" xfId="0" applyNumberFormat="1" applyFill="1" applyBorder="1"/>
    <xf numFmtId="168" fontId="0" fillId="4" borderId="2" xfId="0" applyNumberFormat="1" applyFill="1" applyBorder="1"/>
    <xf numFmtId="168" fontId="0" fillId="4" borderId="9" xfId="0" applyNumberFormat="1" applyFill="1" applyBorder="1"/>
    <xf numFmtId="10" fontId="0" fillId="8" borderId="9" xfId="2" applyNumberFormat="1" applyFont="1" applyFill="1" applyBorder="1"/>
    <xf numFmtId="168" fontId="0" fillId="4" borderId="3" xfId="0" applyNumberFormat="1" applyFill="1" applyBorder="1"/>
    <xf numFmtId="0" fontId="8" fillId="0" borderId="0" xfId="0" applyFont="1"/>
    <xf numFmtId="14" fontId="7" fillId="7" borderId="0" xfId="0" applyNumberFormat="1" applyFont="1" applyFill="1"/>
    <xf numFmtId="14" fontId="3" fillId="3" borderId="5" xfId="0" applyNumberFormat="1" applyFont="1" applyFill="1" applyBorder="1" applyAlignment="1">
      <alignment horizontal="right" vertical="center"/>
    </xf>
    <xf numFmtId="14" fontId="0" fillId="7" borderId="0" xfId="0" applyNumberFormat="1" applyFill="1" applyBorder="1"/>
    <xf numFmtId="168" fontId="0" fillId="7" borderId="4" xfId="0" applyNumberFormat="1" applyFill="1" applyBorder="1"/>
    <xf numFmtId="168" fontId="0" fillId="7" borderId="0" xfId="0" applyNumberFormat="1" applyFill="1" applyBorder="1"/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5" borderId="4" xfId="0" applyFill="1" applyBorder="1"/>
    <xf numFmtId="0" fontId="0" fillId="5" borderId="6" xfId="0" applyFill="1" applyBorder="1" applyAlignment="1">
      <alignment horizontal="right"/>
    </xf>
    <xf numFmtId="0" fontId="0" fillId="8" borderId="4" xfId="0" applyFill="1" applyBorder="1"/>
    <xf numFmtId="0" fontId="0" fillId="8" borderId="6" xfId="0" applyFill="1" applyBorder="1" applyAlignment="1">
      <alignment horizontal="right"/>
    </xf>
    <xf numFmtId="0" fontId="2" fillId="0" borderId="1" xfId="0" quotePrefix="1" applyFont="1" applyBorder="1" applyAlignment="1">
      <alignment horizontal="center"/>
    </xf>
    <xf numFmtId="168" fontId="0" fillId="4" borderId="16" xfId="0" applyNumberFormat="1" applyFill="1" applyBorder="1"/>
    <xf numFmtId="168" fontId="0" fillId="4" borderId="17" xfId="0" applyNumberFormat="1" applyFill="1" applyBorder="1"/>
    <xf numFmtId="168" fontId="0" fillId="7" borderId="17" xfId="0" applyNumberFormat="1" applyFill="1" applyBorder="1"/>
    <xf numFmtId="168" fontId="0" fillId="7" borderId="18" xfId="0" applyNumberFormat="1" applyFill="1" applyBorder="1"/>
    <xf numFmtId="9" fontId="3" fillId="3" borderId="5" xfId="2" applyFont="1" applyFill="1" applyBorder="1" applyAlignment="1">
      <alignment horizontal="right" vertical="center"/>
    </xf>
    <xf numFmtId="10" fontId="0" fillId="8" borderId="10" xfId="2" applyNumberFormat="1" applyFont="1" applyFill="1" applyBorder="1" applyAlignment="1">
      <alignment horizontal="center"/>
    </xf>
    <xf numFmtId="168" fontId="0" fillId="8" borderId="7" xfId="0" applyNumberForma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5" fillId="3" borderId="0" xfId="0" applyFont="1" applyFill="1" applyAlignment="1">
      <alignment horizontal="left"/>
    </xf>
    <xf numFmtId="0" fontId="3" fillId="6" borderId="4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3" fillId="6" borderId="5" xfId="0" applyFont="1" applyFill="1" applyBorder="1" applyAlignment="1">
      <alignment horizontal="left" vertical="center"/>
    </xf>
    <xf numFmtId="0" fontId="3" fillId="6" borderId="6" xfId="0" applyFont="1" applyFill="1" applyBorder="1" applyAlignment="1">
      <alignment horizontal="left" vertical="center"/>
    </xf>
    <xf numFmtId="0" fontId="3" fillId="6" borderId="10" xfId="0" applyFont="1" applyFill="1" applyBorder="1" applyAlignment="1">
      <alignment horizontal="left" vertical="center"/>
    </xf>
    <xf numFmtId="0" fontId="3" fillId="6" borderId="7" xfId="0" applyFont="1" applyFill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3" fillId="3" borderId="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67" fontId="7" fillId="7" borderId="0" xfId="0" applyNumberFormat="1" applyFont="1" applyFill="1" applyAlignment="1">
      <alignment horizontal="center"/>
    </xf>
    <xf numFmtId="14" fontId="7" fillId="7" borderId="0" xfId="0" applyNumberFormat="1" applyFont="1" applyFill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542925</xdr:colOff>
      <xdr:row>36</xdr:row>
      <xdr:rowOff>170276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077325" cy="66853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217828</xdr:colOff>
      <xdr:row>41</xdr:row>
      <xdr:rowOff>6682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971428" cy="75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"/>
  <sheetViews>
    <sheetView zoomScale="80" zoomScaleNormal="80" workbookViewId="0">
      <selection activeCell="R23" sqref="R23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O43"/>
  <sheetViews>
    <sheetView zoomScale="130" zoomScaleNormal="130" workbookViewId="0">
      <selection activeCell="A24" sqref="A24"/>
    </sheetView>
  </sheetViews>
  <sheetFormatPr defaultRowHeight="15"/>
  <cols>
    <col min="1" max="1" width="25" customWidth="1"/>
    <col min="2" max="2" width="22.7109375" bestFit="1" customWidth="1"/>
    <col min="3" max="3" width="12.7109375" bestFit="1" customWidth="1"/>
    <col min="4" max="4" width="12.7109375" customWidth="1"/>
    <col min="5" max="5" width="26.5703125" customWidth="1"/>
    <col min="6" max="6" width="6.28515625" customWidth="1"/>
    <col min="7" max="7" width="4" customWidth="1"/>
    <col min="8" max="8" width="12.28515625" customWidth="1"/>
    <col min="9" max="9" width="12.42578125" bestFit="1" customWidth="1"/>
    <col min="10" max="10" width="13.7109375" bestFit="1" customWidth="1"/>
    <col min="11" max="11" width="12.85546875" bestFit="1" customWidth="1"/>
    <col min="12" max="12" width="14.28515625" bestFit="1" customWidth="1"/>
    <col min="13" max="13" width="13.85546875" bestFit="1" customWidth="1"/>
    <col min="14" max="14" width="15.85546875" bestFit="1" customWidth="1"/>
    <col min="15" max="15" width="3.85546875" customWidth="1"/>
  </cols>
  <sheetData>
    <row r="1" spans="1:15" ht="15.75" thickBot="1">
      <c r="G1" s="91" t="s">
        <v>24</v>
      </c>
      <c r="H1" s="91"/>
      <c r="I1" s="91"/>
      <c r="J1" s="91"/>
      <c r="K1" s="91"/>
      <c r="L1" s="91"/>
      <c r="M1" s="91"/>
      <c r="N1" s="91"/>
    </row>
    <row r="2" spans="1:15" ht="15.75" thickBot="1">
      <c r="A2" s="8" t="s">
        <v>3</v>
      </c>
      <c r="B2" s="5"/>
      <c r="G2" s="22" t="s">
        <v>14</v>
      </c>
      <c r="H2" s="23" t="s">
        <v>13</v>
      </c>
      <c r="I2" s="22" t="s">
        <v>15</v>
      </c>
      <c r="J2" s="23" t="s">
        <v>16</v>
      </c>
      <c r="K2" s="24" t="s">
        <v>17</v>
      </c>
      <c r="L2" s="16" t="s">
        <v>18</v>
      </c>
      <c r="M2" s="17" t="s">
        <v>19</v>
      </c>
      <c r="N2" s="18" t="s">
        <v>2</v>
      </c>
    </row>
    <row r="3" spans="1:15">
      <c r="A3" s="6" t="s">
        <v>35</v>
      </c>
      <c r="B3" s="9">
        <v>200000</v>
      </c>
      <c r="E3" t="s">
        <v>57</v>
      </c>
      <c r="G3" s="30">
        <v>1</v>
      </c>
      <c r="H3" s="31">
        <f>EOMONTH(B7,0)</f>
        <v>43830</v>
      </c>
      <c r="I3" s="32">
        <v>0</v>
      </c>
      <c r="J3" s="33">
        <v>0</v>
      </c>
      <c r="K3" s="35">
        <f>I3-J3</f>
        <v>0</v>
      </c>
      <c r="L3" s="26">
        <v>0</v>
      </c>
      <c r="M3" s="53" t="s">
        <v>21</v>
      </c>
      <c r="N3" s="50" t="s">
        <v>21</v>
      </c>
    </row>
    <row r="4" spans="1:15">
      <c r="A4" s="6" t="s">
        <v>34</v>
      </c>
      <c r="B4" s="79">
        <v>0.08</v>
      </c>
      <c r="G4" s="30">
        <v>2</v>
      </c>
      <c r="H4" s="31">
        <f>EOMONTH(H3,1)</f>
        <v>43861</v>
      </c>
      <c r="I4" s="32">
        <f>I3</f>
        <v>0</v>
      </c>
      <c r="J4" s="35">
        <f t="shared" ref="J4:J26" si="0">L3*$B$4/$B$6</f>
        <v>0</v>
      </c>
      <c r="K4" s="35">
        <f t="shared" ref="K4:K26" si="1">I4-J4</f>
        <v>0</v>
      </c>
      <c r="L4" s="19">
        <f>L3-K4</f>
        <v>0</v>
      </c>
      <c r="M4" s="54" t="s">
        <v>21</v>
      </c>
      <c r="N4" s="51" t="s">
        <v>21</v>
      </c>
    </row>
    <row r="5" spans="1:15">
      <c r="A5" s="6" t="s">
        <v>4</v>
      </c>
      <c r="B5" s="9">
        <v>2</v>
      </c>
      <c r="G5" s="30">
        <v>3</v>
      </c>
      <c r="H5" s="31">
        <f t="shared" ref="H5:H26" si="2">EOMONTH(H4,1)</f>
        <v>43890</v>
      </c>
      <c r="I5" s="32">
        <f t="shared" ref="I5:I26" si="3">I4</f>
        <v>0</v>
      </c>
      <c r="J5" s="35">
        <f t="shared" si="0"/>
        <v>0</v>
      </c>
      <c r="K5" s="35">
        <f t="shared" si="1"/>
        <v>0</v>
      </c>
      <c r="L5" s="19">
        <f t="shared" ref="L5:L26" si="4">L4-K5</f>
        <v>0</v>
      </c>
      <c r="M5" s="54" t="s">
        <v>21</v>
      </c>
      <c r="N5" s="51" t="s">
        <v>21</v>
      </c>
    </row>
    <row r="6" spans="1:15">
      <c r="A6" s="6" t="s">
        <v>47</v>
      </c>
      <c r="B6" s="9">
        <v>12</v>
      </c>
      <c r="G6" s="30">
        <v>4</v>
      </c>
      <c r="H6" s="31">
        <f t="shared" si="2"/>
        <v>43921</v>
      </c>
      <c r="I6" s="32">
        <f t="shared" si="3"/>
        <v>0</v>
      </c>
      <c r="J6" s="35">
        <f t="shared" si="0"/>
        <v>0</v>
      </c>
      <c r="K6" s="35">
        <f t="shared" si="1"/>
        <v>0</v>
      </c>
      <c r="L6" s="19">
        <f t="shared" si="4"/>
        <v>0</v>
      </c>
      <c r="M6" s="54" t="s">
        <v>21</v>
      </c>
      <c r="N6" s="51" t="s">
        <v>21</v>
      </c>
    </row>
    <row r="7" spans="1:15">
      <c r="A7" s="6" t="s">
        <v>33</v>
      </c>
      <c r="B7" s="64">
        <v>43800</v>
      </c>
      <c r="G7" s="30">
        <v>5</v>
      </c>
      <c r="H7" s="31">
        <f t="shared" si="2"/>
        <v>43951</v>
      </c>
      <c r="I7" s="32">
        <f t="shared" si="3"/>
        <v>0</v>
      </c>
      <c r="J7" s="35">
        <f t="shared" si="0"/>
        <v>0</v>
      </c>
      <c r="K7" s="35">
        <f t="shared" si="1"/>
        <v>0</v>
      </c>
      <c r="L7" s="19">
        <f t="shared" si="4"/>
        <v>0</v>
      </c>
      <c r="M7" s="54" t="s">
        <v>21</v>
      </c>
      <c r="N7" s="51" t="s">
        <v>21</v>
      </c>
    </row>
    <row r="8" spans="1:15" ht="15.75" thickBot="1">
      <c r="A8" s="7" t="s">
        <v>5</v>
      </c>
      <c r="B8" s="10" t="s">
        <v>6</v>
      </c>
      <c r="G8" s="30">
        <v>6</v>
      </c>
      <c r="H8" s="31">
        <f t="shared" si="2"/>
        <v>43982</v>
      </c>
      <c r="I8" s="32">
        <f t="shared" si="3"/>
        <v>0</v>
      </c>
      <c r="J8" s="35">
        <f t="shared" si="0"/>
        <v>0</v>
      </c>
      <c r="K8" s="35">
        <f t="shared" si="1"/>
        <v>0</v>
      </c>
      <c r="L8" s="19">
        <f t="shared" si="4"/>
        <v>0</v>
      </c>
      <c r="M8" s="54" t="s">
        <v>21</v>
      </c>
      <c r="N8" s="51" t="s">
        <v>21</v>
      </c>
      <c r="O8" s="3"/>
    </row>
    <row r="9" spans="1:15">
      <c r="G9" s="30">
        <v>7</v>
      </c>
      <c r="H9" s="31">
        <f t="shared" si="2"/>
        <v>44012</v>
      </c>
      <c r="I9" s="32">
        <f t="shared" si="3"/>
        <v>0</v>
      </c>
      <c r="J9" s="35">
        <f t="shared" si="0"/>
        <v>0</v>
      </c>
      <c r="K9" s="35">
        <f t="shared" si="1"/>
        <v>0</v>
      </c>
      <c r="L9" s="19">
        <f t="shared" si="4"/>
        <v>0</v>
      </c>
      <c r="M9" s="54" t="s">
        <v>21</v>
      </c>
      <c r="N9" s="51" t="s">
        <v>21</v>
      </c>
      <c r="O9" s="3"/>
    </row>
    <row r="10" spans="1:15" ht="15.75" thickBot="1">
      <c r="F10" s="45"/>
      <c r="G10" s="30">
        <v>8</v>
      </c>
      <c r="H10" s="31">
        <f t="shared" si="2"/>
        <v>44043</v>
      </c>
      <c r="I10" s="32">
        <f t="shared" si="3"/>
        <v>0</v>
      </c>
      <c r="J10" s="35">
        <f t="shared" si="0"/>
        <v>0</v>
      </c>
      <c r="K10" s="35">
        <f t="shared" si="1"/>
        <v>0</v>
      </c>
      <c r="L10" s="19">
        <f t="shared" si="4"/>
        <v>0</v>
      </c>
      <c r="M10" s="54" t="s">
        <v>21</v>
      </c>
      <c r="N10" s="51" t="s">
        <v>21</v>
      </c>
      <c r="O10" s="3"/>
    </row>
    <row r="11" spans="1:15">
      <c r="A11" s="92" t="s">
        <v>7</v>
      </c>
      <c r="B11" s="93"/>
      <c r="C11" s="93"/>
      <c r="D11" s="93"/>
      <c r="E11" s="94"/>
      <c r="F11" s="46"/>
      <c r="G11" s="30">
        <v>9</v>
      </c>
      <c r="H11" s="31">
        <f t="shared" si="2"/>
        <v>44074</v>
      </c>
      <c r="I11" s="32">
        <f t="shared" si="3"/>
        <v>0</v>
      </c>
      <c r="J11" s="35">
        <f t="shared" si="0"/>
        <v>0</v>
      </c>
      <c r="K11" s="35">
        <f t="shared" si="1"/>
        <v>0</v>
      </c>
      <c r="L11" s="19">
        <f t="shared" si="4"/>
        <v>0</v>
      </c>
      <c r="M11" s="54" t="s">
        <v>21</v>
      </c>
      <c r="N11" s="51" t="s">
        <v>21</v>
      </c>
      <c r="O11" s="3"/>
    </row>
    <row r="12" spans="1:15">
      <c r="A12" s="95" t="s">
        <v>58</v>
      </c>
      <c r="B12" s="96"/>
      <c r="C12" s="96"/>
      <c r="D12" s="96"/>
      <c r="E12" s="97"/>
      <c r="F12" s="46"/>
      <c r="G12" s="30">
        <v>10</v>
      </c>
      <c r="H12" s="31">
        <f t="shared" si="2"/>
        <v>44104</v>
      </c>
      <c r="I12" s="32">
        <f t="shared" si="3"/>
        <v>0</v>
      </c>
      <c r="J12" s="35">
        <f t="shared" si="0"/>
        <v>0</v>
      </c>
      <c r="K12" s="35">
        <f t="shared" si="1"/>
        <v>0</v>
      </c>
      <c r="L12" s="19">
        <f t="shared" si="4"/>
        <v>0</v>
      </c>
      <c r="M12" s="54" t="s">
        <v>21</v>
      </c>
      <c r="N12" s="51" t="s">
        <v>21</v>
      </c>
      <c r="O12" s="3"/>
    </row>
    <row r="13" spans="1:15" ht="15.75" thickBot="1">
      <c r="A13" s="98" t="s">
        <v>8</v>
      </c>
      <c r="B13" s="99"/>
      <c r="C13" s="99"/>
      <c r="D13" s="99"/>
      <c r="E13" s="100"/>
      <c r="F13" s="47"/>
      <c r="G13" s="30">
        <v>11</v>
      </c>
      <c r="H13" s="31">
        <f t="shared" si="2"/>
        <v>44135</v>
      </c>
      <c r="I13" s="32">
        <f t="shared" si="3"/>
        <v>0</v>
      </c>
      <c r="J13" s="35">
        <f t="shared" si="0"/>
        <v>0</v>
      </c>
      <c r="K13" s="35">
        <f t="shared" si="1"/>
        <v>0</v>
      </c>
      <c r="L13" s="19">
        <f t="shared" si="4"/>
        <v>0</v>
      </c>
      <c r="M13" s="54" t="s">
        <v>21</v>
      </c>
      <c r="N13" s="51" t="s">
        <v>21</v>
      </c>
      <c r="O13" s="3"/>
    </row>
    <row r="14" spans="1:15" ht="15.75" thickTop="1">
      <c r="A14" s="85" t="s">
        <v>9</v>
      </c>
      <c r="B14" s="86"/>
      <c r="C14" s="86"/>
      <c r="D14" s="86"/>
      <c r="E14" s="87"/>
      <c r="F14" s="48"/>
      <c r="G14" s="30">
        <v>12</v>
      </c>
      <c r="H14" s="31">
        <f t="shared" si="2"/>
        <v>44165</v>
      </c>
      <c r="I14" s="32">
        <f t="shared" si="3"/>
        <v>0</v>
      </c>
      <c r="J14" s="35">
        <f t="shared" si="0"/>
        <v>0</v>
      </c>
      <c r="K14" s="35">
        <f t="shared" si="1"/>
        <v>0</v>
      </c>
      <c r="L14" s="19">
        <f t="shared" si="4"/>
        <v>0</v>
      </c>
      <c r="M14" s="54" t="s">
        <v>21</v>
      </c>
      <c r="N14" s="51" t="s">
        <v>21</v>
      </c>
      <c r="O14" s="3"/>
    </row>
    <row r="15" spans="1:15">
      <c r="A15" s="85" t="s">
        <v>54</v>
      </c>
      <c r="B15" s="86"/>
      <c r="C15" s="86"/>
      <c r="D15" s="86"/>
      <c r="E15" s="87"/>
      <c r="F15" s="48"/>
      <c r="G15" s="30">
        <v>13</v>
      </c>
      <c r="H15" s="31">
        <f t="shared" si="2"/>
        <v>44196</v>
      </c>
      <c r="I15" s="32">
        <f t="shared" si="3"/>
        <v>0</v>
      </c>
      <c r="J15" s="35">
        <f t="shared" si="0"/>
        <v>0</v>
      </c>
      <c r="K15" s="35">
        <f t="shared" si="1"/>
        <v>0</v>
      </c>
      <c r="L15" s="19">
        <f t="shared" si="4"/>
        <v>0</v>
      </c>
      <c r="M15" s="54" t="s">
        <v>21</v>
      </c>
      <c r="N15" s="51" t="s">
        <v>21</v>
      </c>
      <c r="O15" s="3"/>
    </row>
    <row r="16" spans="1:15" ht="15.75" thickBot="1">
      <c r="A16" s="88" t="s">
        <v>11</v>
      </c>
      <c r="B16" s="89"/>
      <c r="C16" s="89"/>
      <c r="D16" s="89"/>
      <c r="E16" s="90"/>
      <c r="F16" s="48"/>
      <c r="G16" s="30">
        <v>14</v>
      </c>
      <c r="H16" s="31">
        <f t="shared" si="2"/>
        <v>44227</v>
      </c>
      <c r="I16" s="32">
        <f t="shared" si="3"/>
        <v>0</v>
      </c>
      <c r="J16" s="35">
        <f t="shared" si="0"/>
        <v>0</v>
      </c>
      <c r="K16" s="35">
        <f t="shared" si="1"/>
        <v>0</v>
      </c>
      <c r="L16" s="19">
        <f t="shared" si="4"/>
        <v>0</v>
      </c>
      <c r="M16" s="54" t="s">
        <v>21</v>
      </c>
      <c r="N16" s="51" t="s">
        <v>21</v>
      </c>
      <c r="O16" s="3"/>
    </row>
    <row r="17" spans="1:15">
      <c r="F17" s="45"/>
      <c r="G17" s="30">
        <v>15</v>
      </c>
      <c r="H17" s="31">
        <f t="shared" si="2"/>
        <v>44255</v>
      </c>
      <c r="I17" s="32">
        <f t="shared" si="3"/>
        <v>0</v>
      </c>
      <c r="J17" s="35">
        <f t="shared" si="0"/>
        <v>0</v>
      </c>
      <c r="K17" s="35">
        <f t="shared" si="1"/>
        <v>0</v>
      </c>
      <c r="L17" s="19">
        <f t="shared" si="4"/>
        <v>0</v>
      </c>
      <c r="M17" s="54" t="s">
        <v>21</v>
      </c>
      <c r="N17" s="51" t="s">
        <v>21</v>
      </c>
      <c r="O17" s="3"/>
    </row>
    <row r="18" spans="1:15">
      <c r="F18" s="45"/>
      <c r="G18" s="30">
        <v>16</v>
      </c>
      <c r="H18" s="31">
        <f t="shared" si="2"/>
        <v>44286</v>
      </c>
      <c r="I18" s="32">
        <f t="shared" si="3"/>
        <v>0</v>
      </c>
      <c r="J18" s="35">
        <f t="shared" si="0"/>
        <v>0</v>
      </c>
      <c r="K18" s="35">
        <f t="shared" si="1"/>
        <v>0</v>
      </c>
      <c r="L18" s="19">
        <f t="shared" si="4"/>
        <v>0</v>
      </c>
      <c r="M18" s="54" t="s">
        <v>21</v>
      </c>
      <c r="N18" s="51" t="s">
        <v>21</v>
      </c>
      <c r="O18" s="3"/>
    </row>
    <row r="19" spans="1:15">
      <c r="A19" s="84" t="s">
        <v>22</v>
      </c>
      <c r="B19" s="84"/>
      <c r="C19" s="84"/>
      <c r="D19" s="84"/>
      <c r="E19" s="84"/>
      <c r="F19" s="82"/>
      <c r="G19" s="30">
        <v>17</v>
      </c>
      <c r="H19" s="31">
        <f t="shared" si="2"/>
        <v>44316</v>
      </c>
      <c r="I19" s="32">
        <f t="shared" si="3"/>
        <v>0</v>
      </c>
      <c r="J19" s="35">
        <f t="shared" si="0"/>
        <v>0</v>
      </c>
      <c r="K19" s="35">
        <f t="shared" si="1"/>
        <v>0</v>
      </c>
      <c r="L19" s="19">
        <f t="shared" si="4"/>
        <v>0</v>
      </c>
      <c r="M19" s="54" t="s">
        <v>21</v>
      </c>
      <c r="N19" s="51" t="s">
        <v>21</v>
      </c>
      <c r="O19" s="3"/>
    </row>
    <row r="20" spans="1:15">
      <c r="A20" s="49"/>
      <c r="B20" s="49"/>
      <c r="C20" s="49"/>
      <c r="D20" s="49"/>
      <c r="E20" s="49"/>
      <c r="F20" s="83"/>
      <c r="G20" s="30">
        <v>18</v>
      </c>
      <c r="H20" s="31">
        <f t="shared" si="2"/>
        <v>44347</v>
      </c>
      <c r="I20" s="32">
        <f t="shared" si="3"/>
        <v>0</v>
      </c>
      <c r="J20" s="35">
        <f t="shared" si="0"/>
        <v>0</v>
      </c>
      <c r="K20" s="35">
        <f t="shared" si="1"/>
        <v>0</v>
      </c>
      <c r="L20" s="19">
        <f t="shared" si="4"/>
        <v>0</v>
      </c>
      <c r="M20" s="54" t="s">
        <v>21</v>
      </c>
      <c r="N20" s="51" t="s">
        <v>21</v>
      </c>
      <c r="O20" s="3"/>
    </row>
    <row r="21" spans="1:15">
      <c r="A21" s="84" t="s">
        <v>23</v>
      </c>
      <c r="B21" s="84"/>
      <c r="C21" s="84"/>
      <c r="D21" s="84"/>
      <c r="E21" s="84"/>
      <c r="F21" s="82"/>
      <c r="G21" s="30">
        <v>19</v>
      </c>
      <c r="H21" s="31">
        <f t="shared" si="2"/>
        <v>44377</v>
      </c>
      <c r="I21" s="32">
        <f t="shared" si="3"/>
        <v>0</v>
      </c>
      <c r="J21" s="35">
        <f t="shared" si="0"/>
        <v>0</v>
      </c>
      <c r="K21" s="35">
        <f t="shared" si="1"/>
        <v>0</v>
      </c>
      <c r="L21" s="19">
        <f t="shared" si="4"/>
        <v>0</v>
      </c>
      <c r="M21" s="54" t="s">
        <v>21</v>
      </c>
      <c r="N21" s="51" t="s">
        <v>21</v>
      </c>
      <c r="O21" s="3"/>
    </row>
    <row r="22" spans="1:15">
      <c r="A22" s="49"/>
      <c r="B22" s="49"/>
      <c r="C22" s="49"/>
      <c r="D22" s="49"/>
      <c r="E22" s="49"/>
      <c r="F22" s="83"/>
      <c r="G22" s="30">
        <v>20</v>
      </c>
      <c r="H22" s="31">
        <f t="shared" si="2"/>
        <v>44408</v>
      </c>
      <c r="I22" s="32">
        <f t="shared" si="3"/>
        <v>0</v>
      </c>
      <c r="J22" s="35">
        <f t="shared" si="0"/>
        <v>0</v>
      </c>
      <c r="K22" s="35">
        <f t="shared" si="1"/>
        <v>0</v>
      </c>
      <c r="L22" s="19">
        <f t="shared" si="4"/>
        <v>0</v>
      </c>
      <c r="M22" s="54" t="s">
        <v>21</v>
      </c>
      <c r="N22" s="51" t="s">
        <v>21</v>
      </c>
      <c r="O22" s="3"/>
    </row>
    <row r="23" spans="1:15">
      <c r="A23" s="84" t="s">
        <v>29</v>
      </c>
      <c r="B23" s="84"/>
      <c r="C23" s="84"/>
      <c r="D23" s="84"/>
      <c r="E23" s="84"/>
      <c r="F23" s="82"/>
      <c r="G23" s="30">
        <v>21</v>
      </c>
      <c r="H23" s="31">
        <f t="shared" si="2"/>
        <v>44439</v>
      </c>
      <c r="I23" s="32">
        <f t="shared" si="3"/>
        <v>0</v>
      </c>
      <c r="J23" s="35">
        <f t="shared" si="0"/>
        <v>0</v>
      </c>
      <c r="K23" s="35">
        <f t="shared" si="1"/>
        <v>0</v>
      </c>
      <c r="L23" s="19">
        <f t="shared" si="4"/>
        <v>0</v>
      </c>
      <c r="M23" s="54" t="s">
        <v>21</v>
      </c>
      <c r="N23" s="51" t="s">
        <v>21</v>
      </c>
      <c r="O23" s="3"/>
    </row>
    <row r="24" spans="1:15">
      <c r="F24" s="45"/>
      <c r="G24" s="30">
        <v>22</v>
      </c>
      <c r="H24" s="31">
        <f t="shared" si="2"/>
        <v>44469</v>
      </c>
      <c r="I24" s="32">
        <f t="shared" si="3"/>
        <v>0</v>
      </c>
      <c r="J24" s="35">
        <f t="shared" si="0"/>
        <v>0</v>
      </c>
      <c r="K24" s="35">
        <f t="shared" si="1"/>
        <v>0</v>
      </c>
      <c r="L24" s="19">
        <f t="shared" si="4"/>
        <v>0</v>
      </c>
      <c r="M24" s="54" t="s">
        <v>21</v>
      </c>
      <c r="N24" s="51" t="s">
        <v>21</v>
      </c>
      <c r="O24" s="3"/>
    </row>
    <row r="25" spans="1:15">
      <c r="A25" s="84" t="s">
        <v>36</v>
      </c>
      <c r="B25" s="84"/>
      <c r="C25" s="84"/>
      <c r="D25" s="84"/>
      <c r="E25" s="84"/>
      <c r="F25" s="82"/>
      <c r="G25" s="30">
        <v>23</v>
      </c>
      <c r="H25" s="31">
        <f t="shared" si="2"/>
        <v>44500</v>
      </c>
      <c r="I25" s="32">
        <f t="shared" si="3"/>
        <v>0</v>
      </c>
      <c r="J25" s="35">
        <f t="shared" si="0"/>
        <v>0</v>
      </c>
      <c r="K25" s="35">
        <f t="shared" si="1"/>
        <v>0</v>
      </c>
      <c r="L25" s="19">
        <f t="shared" si="4"/>
        <v>0</v>
      </c>
      <c r="M25" s="54" t="s">
        <v>21</v>
      </c>
      <c r="N25" s="51" t="s">
        <v>21</v>
      </c>
      <c r="O25" s="3"/>
    </row>
    <row r="26" spans="1:15" ht="15.75" thickBot="1">
      <c r="F26" s="45"/>
      <c r="G26" s="36">
        <v>24</v>
      </c>
      <c r="H26" s="37">
        <f t="shared" si="2"/>
        <v>44530</v>
      </c>
      <c r="I26" s="38">
        <f t="shared" si="3"/>
        <v>0</v>
      </c>
      <c r="J26" s="39">
        <f t="shared" si="0"/>
        <v>0</v>
      </c>
      <c r="K26" s="39">
        <f t="shared" si="1"/>
        <v>0</v>
      </c>
      <c r="L26" s="27">
        <f t="shared" si="4"/>
        <v>0</v>
      </c>
      <c r="M26" s="80" t="s">
        <v>21</v>
      </c>
      <c r="N26" s="81" t="s">
        <v>21</v>
      </c>
      <c r="O26" s="3"/>
    </row>
    <row r="27" spans="1:15">
      <c r="A27" s="84" t="s">
        <v>38</v>
      </c>
      <c r="B27" s="84"/>
      <c r="C27" s="84"/>
      <c r="D27" s="84"/>
      <c r="E27" s="84"/>
      <c r="F27" s="82"/>
      <c r="G27" s="2"/>
      <c r="H27" s="2" t="s">
        <v>20</v>
      </c>
      <c r="I27" s="15">
        <f>SUM(I3:I26)</f>
        <v>0</v>
      </c>
      <c r="J27" s="15">
        <f>SUM(J3:J26)</f>
        <v>0</v>
      </c>
      <c r="K27" s="15">
        <f t="shared" ref="K27" si="5">SUM(K3:K26)</f>
        <v>0</v>
      </c>
      <c r="L27" s="14"/>
      <c r="M27" s="14"/>
      <c r="N27" s="12">
        <f>SUM(N8:N26)</f>
        <v>0</v>
      </c>
    </row>
    <row r="28" spans="1:15">
      <c r="F28" s="45"/>
    </row>
    <row r="29" spans="1:15">
      <c r="A29" s="84" t="s">
        <v>49</v>
      </c>
      <c r="B29" s="84"/>
      <c r="C29" s="84"/>
      <c r="D29" s="84"/>
      <c r="E29" s="84"/>
      <c r="F29" s="82"/>
    </row>
    <row r="30" spans="1:15">
      <c r="F30" s="45"/>
    </row>
    <row r="31" spans="1:15">
      <c r="F31" s="45"/>
    </row>
    <row r="32" spans="1:15">
      <c r="F32" s="45"/>
    </row>
    <row r="33" spans="2:6">
      <c r="F33" s="45"/>
    </row>
    <row r="34" spans="2:6">
      <c r="B34" s="62"/>
      <c r="F34" s="45"/>
    </row>
    <row r="35" spans="2:6">
      <c r="F35" s="45"/>
    </row>
    <row r="36" spans="2:6">
      <c r="F36" s="45"/>
    </row>
    <row r="37" spans="2:6">
      <c r="F37" s="45"/>
    </row>
    <row r="38" spans="2:6">
      <c r="F38" s="45"/>
    </row>
    <row r="39" spans="2:6">
      <c r="F39" s="45"/>
    </row>
    <row r="40" spans="2:6">
      <c r="F40" s="45"/>
    </row>
    <row r="41" spans="2:6">
      <c r="F41" s="45"/>
    </row>
    <row r="42" spans="2:6">
      <c r="F42" s="45"/>
    </row>
    <row r="43" spans="2:6">
      <c r="F43" s="45"/>
    </row>
  </sheetData>
  <mergeCells count="13">
    <mergeCell ref="G1:N1"/>
    <mergeCell ref="A11:E11"/>
    <mergeCell ref="A12:E12"/>
    <mergeCell ref="A13:E13"/>
    <mergeCell ref="A14:E14"/>
    <mergeCell ref="A27:E27"/>
    <mergeCell ref="A29:E29"/>
    <mergeCell ref="A15:E15"/>
    <mergeCell ref="A16:E16"/>
    <mergeCell ref="A19:E19"/>
    <mergeCell ref="A21:E21"/>
    <mergeCell ref="A23:E23"/>
    <mergeCell ref="A25:E2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X56"/>
  <sheetViews>
    <sheetView zoomScale="115" zoomScaleNormal="115" workbookViewId="0">
      <selection activeCell="F1" sqref="F1:M1"/>
    </sheetView>
  </sheetViews>
  <sheetFormatPr defaultRowHeight="15"/>
  <cols>
    <col min="1" max="1" width="25" customWidth="1"/>
    <col min="2" max="2" width="22.7109375" bestFit="1" customWidth="1"/>
    <col min="3" max="3" width="12.7109375" bestFit="1" customWidth="1"/>
    <col min="4" max="4" width="12.7109375" customWidth="1"/>
    <col min="5" max="5" width="26.5703125" customWidth="1"/>
    <col min="6" max="6" width="4" customWidth="1"/>
    <col min="7" max="7" width="12.28515625" customWidth="1"/>
    <col min="8" max="8" width="13.42578125" bestFit="1" customWidth="1"/>
    <col min="9" max="9" width="13.7109375" bestFit="1" customWidth="1"/>
    <col min="10" max="10" width="13.42578125" bestFit="1" customWidth="1"/>
    <col min="11" max="11" width="14.28515625" bestFit="1" customWidth="1"/>
    <col min="12" max="12" width="13.85546875" bestFit="1" customWidth="1"/>
    <col min="13" max="13" width="15.85546875" bestFit="1" customWidth="1"/>
    <col min="14" max="14" width="3.85546875" customWidth="1"/>
    <col min="16" max="16" width="10.140625" bestFit="1" customWidth="1"/>
    <col min="17" max="17" width="12.42578125" bestFit="1" customWidth="1"/>
    <col min="18" max="18" width="11.42578125" bestFit="1" customWidth="1"/>
    <col min="19" max="19" width="14" bestFit="1" customWidth="1"/>
    <col min="20" max="20" width="12.7109375" bestFit="1" customWidth="1"/>
    <col min="21" max="21" width="12.42578125" bestFit="1" customWidth="1"/>
    <col min="22" max="22" width="12.7109375" bestFit="1" customWidth="1"/>
    <col min="23" max="23" width="13.85546875" bestFit="1" customWidth="1"/>
    <col min="24" max="24" width="15.85546875" bestFit="1" customWidth="1"/>
  </cols>
  <sheetData>
    <row r="1" spans="1:24" ht="15.75" thickBot="1">
      <c r="F1" s="101" t="s">
        <v>24</v>
      </c>
      <c r="G1" s="101"/>
      <c r="H1" s="101"/>
      <c r="I1" s="101"/>
      <c r="J1" s="101"/>
      <c r="K1" s="101"/>
      <c r="L1" s="101"/>
      <c r="M1" s="101"/>
      <c r="O1" s="101" t="s">
        <v>46</v>
      </c>
      <c r="P1" s="101"/>
      <c r="Q1" s="101"/>
      <c r="R1" s="101"/>
      <c r="S1" s="101"/>
      <c r="T1" s="101"/>
      <c r="U1" s="101"/>
      <c r="V1" s="101"/>
      <c r="W1" s="101"/>
      <c r="X1" s="101"/>
    </row>
    <row r="2" spans="1:24" ht="15.75" thickBot="1">
      <c r="A2" s="8" t="s">
        <v>3</v>
      </c>
      <c r="B2" s="5"/>
      <c r="F2" s="22" t="s">
        <v>14</v>
      </c>
      <c r="G2" s="23" t="s">
        <v>13</v>
      </c>
      <c r="H2" s="22" t="s">
        <v>15</v>
      </c>
      <c r="I2" s="23" t="s">
        <v>16</v>
      </c>
      <c r="J2" s="24" t="s">
        <v>17</v>
      </c>
      <c r="K2" s="16" t="s">
        <v>18</v>
      </c>
      <c r="L2" s="17" t="s">
        <v>19</v>
      </c>
      <c r="M2" s="18" t="s">
        <v>2</v>
      </c>
      <c r="O2" s="22" t="s">
        <v>14</v>
      </c>
      <c r="P2" s="23" t="s">
        <v>13</v>
      </c>
      <c r="Q2" s="22" t="s">
        <v>15</v>
      </c>
      <c r="R2" s="23" t="s">
        <v>25</v>
      </c>
      <c r="S2" s="23" t="s">
        <v>27</v>
      </c>
      <c r="T2" s="74" t="s">
        <v>31</v>
      </c>
      <c r="U2" s="23" t="s">
        <v>17</v>
      </c>
      <c r="V2" s="23" t="s">
        <v>26</v>
      </c>
      <c r="W2" s="23" t="s">
        <v>19</v>
      </c>
      <c r="X2" s="24" t="s">
        <v>2</v>
      </c>
    </row>
    <row r="3" spans="1:24">
      <c r="A3" s="6" t="s">
        <v>35</v>
      </c>
      <c r="B3" s="9">
        <v>200000</v>
      </c>
      <c r="F3" s="30">
        <v>1</v>
      </c>
      <c r="G3" s="31">
        <f>EOMONTH(B7,0)</f>
        <v>43830</v>
      </c>
      <c r="H3" s="32">
        <f>-PMT(B4/B6,B5*B6,B3)</f>
        <v>9045.4582912368296</v>
      </c>
      <c r="I3" s="33">
        <f>B3*B4/B6</f>
        <v>1333.3333333333333</v>
      </c>
      <c r="J3" s="35">
        <f>H3-I3</f>
        <v>7712.1249579034966</v>
      </c>
      <c r="K3" s="26">
        <f>B3-J3</f>
        <v>192287.87504209651</v>
      </c>
      <c r="L3" s="53" t="s">
        <v>21</v>
      </c>
      <c r="M3" s="50" t="s">
        <v>21</v>
      </c>
      <c r="O3" s="56">
        <v>1</v>
      </c>
      <c r="P3" s="57">
        <f>EOMONTH(B7,0)</f>
        <v>43830</v>
      </c>
      <c r="Q3" s="58">
        <f>-PMT(B4/B6,B5*B6,B3)</f>
        <v>9045.4582912368296</v>
      </c>
      <c r="R3" s="59">
        <f>B3*B4/B6</f>
        <v>1333.3333333333333</v>
      </c>
      <c r="S3" s="59">
        <v>0</v>
      </c>
      <c r="T3" s="75">
        <v>0</v>
      </c>
      <c r="U3" s="59">
        <f>Q3-R3</f>
        <v>7712.1249579034966</v>
      </c>
      <c r="V3" s="59">
        <f>B3-U3</f>
        <v>192287.87504209651</v>
      </c>
      <c r="W3" s="60"/>
      <c r="X3" s="61"/>
    </row>
    <row r="4" spans="1:24">
      <c r="A4" s="6" t="s">
        <v>34</v>
      </c>
      <c r="B4" s="79">
        <v>0.08</v>
      </c>
      <c r="F4" s="30">
        <v>2</v>
      </c>
      <c r="G4" s="31">
        <f>EOMONTH(G3,1)</f>
        <v>43861</v>
      </c>
      <c r="H4" s="32">
        <f>H3</f>
        <v>9045.4582912368296</v>
      </c>
      <c r="I4" s="35">
        <f t="shared" ref="I4:I26" si="0">K3*$B$4/$B$6</f>
        <v>1281.91916694731</v>
      </c>
      <c r="J4" s="35">
        <f t="shared" ref="J4:J26" si="1">H4-I4</f>
        <v>7763.5391242895193</v>
      </c>
      <c r="K4" s="19">
        <f>K3-J4</f>
        <v>184524.33591780698</v>
      </c>
      <c r="L4" s="54" t="s">
        <v>21</v>
      </c>
      <c r="M4" s="51" t="s">
        <v>21</v>
      </c>
      <c r="O4" s="30">
        <v>2</v>
      </c>
      <c r="P4" s="31">
        <f>EOMONTH(P3,1)</f>
        <v>43861</v>
      </c>
      <c r="Q4" s="32">
        <f>Q3</f>
        <v>9045.4582912368296</v>
      </c>
      <c r="R4" s="35">
        <f>V3*$B$4/$B$6</f>
        <v>1281.91916694731</v>
      </c>
      <c r="S4" s="35">
        <v>0</v>
      </c>
      <c r="T4" s="76">
        <v>0</v>
      </c>
      <c r="U4" s="35">
        <f t="shared" ref="U4:U7" si="2">Q4-R4</f>
        <v>7763.5391242895193</v>
      </c>
      <c r="V4" s="35">
        <f>V3-U4</f>
        <v>184524.33591780698</v>
      </c>
      <c r="W4" s="52"/>
      <c r="X4" s="34"/>
    </row>
    <row r="5" spans="1:24">
      <c r="A5" s="6" t="s">
        <v>4</v>
      </c>
      <c r="B5" s="9">
        <v>2</v>
      </c>
      <c r="F5" s="30">
        <v>3</v>
      </c>
      <c r="G5" s="31">
        <f t="shared" ref="G5:G26" si="3">EOMONTH(G4,1)</f>
        <v>43890</v>
      </c>
      <c r="H5" s="32">
        <f t="shared" ref="H5:H26" si="4">H4</f>
        <v>9045.4582912368296</v>
      </c>
      <c r="I5" s="35">
        <f t="shared" si="0"/>
        <v>1230.1622394520466</v>
      </c>
      <c r="J5" s="35">
        <f t="shared" si="1"/>
        <v>7815.2960517847832</v>
      </c>
      <c r="K5" s="19">
        <f t="shared" ref="K5:K26" si="5">K4-J5</f>
        <v>176709.03986602218</v>
      </c>
      <c r="L5" s="54" t="s">
        <v>21</v>
      </c>
      <c r="M5" s="51" t="s">
        <v>21</v>
      </c>
      <c r="O5" s="30">
        <v>3</v>
      </c>
      <c r="P5" s="31">
        <f t="shared" ref="P5:P33" si="6">EOMONTH(P4,1)</f>
        <v>43890</v>
      </c>
      <c r="Q5" s="32">
        <f t="shared" ref="Q5:Q7" si="7">Q4</f>
        <v>9045.4582912368296</v>
      </c>
      <c r="R5" s="35">
        <f>V4*$B$4/$B$6</f>
        <v>1230.1622394520466</v>
      </c>
      <c r="S5" s="35">
        <v>0</v>
      </c>
      <c r="T5" s="76">
        <v>0</v>
      </c>
      <c r="U5" s="35">
        <f t="shared" si="2"/>
        <v>7815.2960517847832</v>
      </c>
      <c r="V5" s="35">
        <f t="shared" ref="V5:V6" si="8">V4-U5</f>
        <v>176709.03986602218</v>
      </c>
      <c r="W5" s="52"/>
      <c r="X5" s="34"/>
    </row>
    <row r="6" spans="1:24">
      <c r="A6" s="6" t="s">
        <v>47</v>
      </c>
      <c r="B6" s="9">
        <v>12</v>
      </c>
      <c r="F6" s="30">
        <v>4</v>
      </c>
      <c r="G6" s="31">
        <f t="shared" si="3"/>
        <v>43921</v>
      </c>
      <c r="H6" s="32">
        <f t="shared" si="4"/>
        <v>9045.4582912368296</v>
      </c>
      <c r="I6" s="35">
        <f t="shared" si="0"/>
        <v>1178.0602657734812</v>
      </c>
      <c r="J6" s="35">
        <f t="shared" si="1"/>
        <v>7867.3980254633479</v>
      </c>
      <c r="K6" s="19">
        <f t="shared" si="5"/>
        <v>168841.64184055885</v>
      </c>
      <c r="L6" s="54" t="s">
        <v>21</v>
      </c>
      <c r="M6" s="51" t="s">
        <v>21</v>
      </c>
      <c r="O6" s="30">
        <v>4</v>
      </c>
      <c r="P6" s="31">
        <f t="shared" si="6"/>
        <v>43921</v>
      </c>
      <c r="Q6" s="32">
        <f t="shared" si="7"/>
        <v>9045.4582912368296</v>
      </c>
      <c r="R6" s="35">
        <f>V5*$B$4/$B$6</f>
        <v>1178.0602657734812</v>
      </c>
      <c r="S6" s="35">
        <v>0</v>
      </c>
      <c r="T6" s="76">
        <v>0</v>
      </c>
      <c r="U6" s="35">
        <f t="shared" si="2"/>
        <v>7867.3980254633479</v>
      </c>
      <c r="V6" s="35">
        <f t="shared" si="8"/>
        <v>168841.64184055885</v>
      </c>
      <c r="W6" s="52"/>
      <c r="X6" s="34"/>
    </row>
    <row r="7" spans="1:24">
      <c r="A7" s="6" t="s">
        <v>33</v>
      </c>
      <c r="B7" s="64">
        <v>43800</v>
      </c>
      <c r="F7" s="30">
        <v>5</v>
      </c>
      <c r="G7" s="31">
        <f t="shared" si="3"/>
        <v>43951</v>
      </c>
      <c r="H7" s="32">
        <f t="shared" si="4"/>
        <v>9045.4582912368296</v>
      </c>
      <c r="I7" s="35">
        <f t="shared" si="0"/>
        <v>1125.6109456037257</v>
      </c>
      <c r="J7" s="35">
        <f t="shared" si="1"/>
        <v>7919.8473456331039</v>
      </c>
      <c r="K7" s="19">
        <f t="shared" si="5"/>
        <v>160921.79449492574</v>
      </c>
      <c r="L7" s="52">
        <v>1</v>
      </c>
      <c r="M7" s="51" t="s">
        <v>21</v>
      </c>
      <c r="O7" s="30">
        <v>5</v>
      </c>
      <c r="P7" s="31">
        <f t="shared" si="6"/>
        <v>43951</v>
      </c>
      <c r="Q7" s="32">
        <f t="shared" si="7"/>
        <v>9045.4582912368296</v>
      </c>
      <c r="R7" s="35">
        <f>V6*$B$4/$B$6</f>
        <v>1125.6109456037257</v>
      </c>
      <c r="S7" s="35">
        <v>0</v>
      </c>
      <c r="T7" s="76">
        <v>0</v>
      </c>
      <c r="U7" s="35">
        <f t="shared" si="2"/>
        <v>7919.8473456331039</v>
      </c>
      <c r="V7" s="35">
        <f>V6-U7</f>
        <v>160921.79449492574</v>
      </c>
      <c r="W7" s="52">
        <v>1</v>
      </c>
      <c r="X7" s="34"/>
    </row>
    <row r="8" spans="1:24" ht="15.75" thickBot="1">
      <c r="A8" s="7" t="s">
        <v>5</v>
      </c>
      <c r="B8" s="10" t="s">
        <v>6</v>
      </c>
      <c r="F8" s="30">
        <v>6</v>
      </c>
      <c r="G8" s="31">
        <f t="shared" si="3"/>
        <v>43982</v>
      </c>
      <c r="H8" s="32">
        <f t="shared" si="4"/>
        <v>9045.4582912368296</v>
      </c>
      <c r="I8" s="35">
        <f t="shared" si="0"/>
        <v>1072.8119632995049</v>
      </c>
      <c r="J8" s="35">
        <f t="shared" si="1"/>
        <v>7972.6463279373247</v>
      </c>
      <c r="K8" s="19">
        <f t="shared" si="5"/>
        <v>152949.14816698842</v>
      </c>
      <c r="L8" s="52">
        <f>1-(F8-$F$7)/12*2%</f>
        <v>0.99833333333333329</v>
      </c>
      <c r="M8" s="20">
        <f>H8*L8</f>
        <v>9030.3825274181017</v>
      </c>
      <c r="N8" s="3"/>
      <c r="O8" s="30">
        <v>6</v>
      </c>
      <c r="P8" s="65">
        <f t="shared" si="6"/>
        <v>43982</v>
      </c>
      <c r="Q8" s="66">
        <v>0</v>
      </c>
      <c r="R8" s="67">
        <v>0</v>
      </c>
      <c r="S8" s="67">
        <f t="shared" ref="S8:S13" si="9">V8*$B$4/$B$6</f>
        <v>1072.8119632995049</v>
      </c>
      <c r="T8" s="77">
        <v>0</v>
      </c>
      <c r="U8" s="67">
        <v>0</v>
      </c>
      <c r="V8" s="67">
        <f t="shared" ref="V8:V13" si="10">V7-U8</f>
        <v>160921.79449492574</v>
      </c>
      <c r="W8" s="52">
        <f>1-(O8-$O$7)/12*2%</f>
        <v>0.99833333333333329</v>
      </c>
      <c r="X8" s="34">
        <f>Q8*W8</f>
        <v>0</v>
      </c>
    </row>
    <row r="9" spans="1:24">
      <c r="F9" s="30">
        <v>7</v>
      </c>
      <c r="G9" s="31">
        <f t="shared" si="3"/>
        <v>44012</v>
      </c>
      <c r="H9" s="32">
        <f t="shared" si="4"/>
        <v>9045.4582912368296</v>
      </c>
      <c r="I9" s="35">
        <f t="shared" si="0"/>
        <v>1019.6609877799228</v>
      </c>
      <c r="J9" s="35">
        <f t="shared" si="1"/>
        <v>8025.7973034569068</v>
      </c>
      <c r="K9" s="19">
        <f t="shared" si="5"/>
        <v>144923.35086353152</v>
      </c>
      <c r="L9" s="52">
        <f t="shared" ref="L9:L26" si="11">1-(F9-$F$7)/12*2%</f>
        <v>0.9966666666666667</v>
      </c>
      <c r="M9" s="20">
        <f t="shared" ref="M9:M26" si="12">H9*L9</f>
        <v>9015.3067635993739</v>
      </c>
      <c r="N9" s="3"/>
      <c r="O9" s="30">
        <v>7</v>
      </c>
      <c r="P9" s="65">
        <f t="shared" si="6"/>
        <v>44012</v>
      </c>
      <c r="Q9" s="66">
        <v>0</v>
      </c>
      <c r="R9" s="67">
        <v>0</v>
      </c>
      <c r="S9" s="67">
        <f t="shared" si="9"/>
        <v>1072.8119632995049</v>
      </c>
      <c r="T9" s="77">
        <v>0</v>
      </c>
      <c r="U9" s="67">
        <v>0</v>
      </c>
      <c r="V9" s="67">
        <f t="shared" si="10"/>
        <v>160921.79449492574</v>
      </c>
      <c r="W9" s="52">
        <f t="shared" ref="W9:W33" si="13">1-(O9-$O$7)/12*2%</f>
        <v>0.9966666666666667</v>
      </c>
      <c r="X9" s="34">
        <f t="shared" ref="X9:X33" si="14">Q9*W9</f>
        <v>0</v>
      </c>
    </row>
    <row r="10" spans="1:24" ht="15.75" thickBot="1">
      <c r="F10" s="30">
        <v>8</v>
      </c>
      <c r="G10" s="31">
        <f t="shared" si="3"/>
        <v>44043</v>
      </c>
      <c r="H10" s="32">
        <f t="shared" si="4"/>
        <v>9045.4582912368296</v>
      </c>
      <c r="I10" s="35">
        <f t="shared" si="0"/>
        <v>966.15567242354348</v>
      </c>
      <c r="J10" s="35">
        <f t="shared" si="1"/>
        <v>8079.3026188132862</v>
      </c>
      <c r="K10" s="19">
        <f t="shared" si="5"/>
        <v>136844.04824471823</v>
      </c>
      <c r="L10" s="52">
        <f t="shared" si="11"/>
        <v>0.995</v>
      </c>
      <c r="M10" s="20">
        <f t="shared" si="12"/>
        <v>9000.230999780646</v>
      </c>
      <c r="N10" s="3"/>
      <c r="O10" s="30">
        <v>8</v>
      </c>
      <c r="P10" s="65">
        <f t="shared" si="6"/>
        <v>44043</v>
      </c>
      <c r="Q10" s="66">
        <v>0</v>
      </c>
      <c r="R10" s="67">
        <v>0</v>
      </c>
      <c r="S10" s="67">
        <f t="shared" si="9"/>
        <v>1072.8119632995049</v>
      </c>
      <c r="T10" s="77">
        <v>0</v>
      </c>
      <c r="U10" s="67">
        <v>0</v>
      </c>
      <c r="V10" s="67">
        <f t="shared" si="10"/>
        <v>160921.79449492574</v>
      </c>
      <c r="W10" s="52">
        <f t="shared" si="13"/>
        <v>0.995</v>
      </c>
      <c r="X10" s="34">
        <f t="shared" si="14"/>
        <v>0</v>
      </c>
    </row>
    <row r="11" spans="1:24">
      <c r="A11" s="92" t="s">
        <v>7</v>
      </c>
      <c r="B11" s="93"/>
      <c r="C11" s="93"/>
      <c r="D11" s="93"/>
      <c r="E11" s="94"/>
      <c r="F11" s="30">
        <v>9</v>
      </c>
      <c r="G11" s="31">
        <f t="shared" si="3"/>
        <v>44074</v>
      </c>
      <c r="H11" s="32">
        <f t="shared" si="4"/>
        <v>9045.4582912368296</v>
      </c>
      <c r="I11" s="35">
        <f t="shared" si="0"/>
        <v>912.29365496478829</v>
      </c>
      <c r="J11" s="35">
        <f t="shared" si="1"/>
        <v>8133.1646362720412</v>
      </c>
      <c r="K11" s="19">
        <f t="shared" si="5"/>
        <v>128710.88360844619</v>
      </c>
      <c r="L11" s="52">
        <f t="shared" si="11"/>
        <v>0.99333333333333329</v>
      </c>
      <c r="M11" s="20">
        <f t="shared" si="12"/>
        <v>8985.1552359619163</v>
      </c>
      <c r="N11" s="3"/>
      <c r="O11" s="30">
        <v>9</v>
      </c>
      <c r="P11" s="65">
        <f t="shared" si="6"/>
        <v>44074</v>
      </c>
      <c r="Q11" s="66">
        <v>0</v>
      </c>
      <c r="R11" s="67">
        <v>0</v>
      </c>
      <c r="S11" s="67">
        <f t="shared" si="9"/>
        <v>1072.8119632995049</v>
      </c>
      <c r="T11" s="77">
        <v>0</v>
      </c>
      <c r="U11" s="67">
        <v>0</v>
      </c>
      <c r="V11" s="67">
        <f t="shared" si="10"/>
        <v>160921.79449492574</v>
      </c>
      <c r="W11" s="52">
        <f t="shared" si="13"/>
        <v>0.99333333333333329</v>
      </c>
      <c r="X11" s="34">
        <f t="shared" si="14"/>
        <v>0</v>
      </c>
    </row>
    <row r="12" spans="1:24">
      <c r="A12" s="95" t="s">
        <v>48</v>
      </c>
      <c r="B12" s="96"/>
      <c r="C12" s="96"/>
      <c r="D12" s="96"/>
      <c r="E12" s="97"/>
      <c r="F12" s="30">
        <v>10</v>
      </c>
      <c r="G12" s="31">
        <f t="shared" si="3"/>
        <v>44104</v>
      </c>
      <c r="H12" s="32">
        <f t="shared" si="4"/>
        <v>9045.4582912368296</v>
      </c>
      <c r="I12" s="35">
        <f t="shared" si="0"/>
        <v>858.07255738964125</v>
      </c>
      <c r="J12" s="35">
        <f t="shared" si="1"/>
        <v>8187.385733847188</v>
      </c>
      <c r="K12" s="19">
        <f t="shared" si="5"/>
        <v>120523.49787459901</v>
      </c>
      <c r="L12" s="52">
        <f t="shared" si="11"/>
        <v>0.9916666666666667</v>
      </c>
      <c r="M12" s="20">
        <f t="shared" si="12"/>
        <v>8970.0794721431903</v>
      </c>
      <c r="N12" s="3"/>
      <c r="O12" s="30">
        <v>10</v>
      </c>
      <c r="P12" s="65">
        <f t="shared" si="6"/>
        <v>44104</v>
      </c>
      <c r="Q12" s="66">
        <v>0</v>
      </c>
      <c r="R12" s="67">
        <v>0</v>
      </c>
      <c r="S12" s="67">
        <f t="shared" si="9"/>
        <v>1072.8119632995049</v>
      </c>
      <c r="T12" s="77">
        <v>0</v>
      </c>
      <c r="U12" s="67">
        <v>0</v>
      </c>
      <c r="V12" s="67">
        <f t="shared" si="10"/>
        <v>160921.79449492574</v>
      </c>
      <c r="W12" s="52">
        <f t="shared" si="13"/>
        <v>0.9916666666666667</v>
      </c>
      <c r="X12" s="34">
        <f t="shared" si="14"/>
        <v>0</v>
      </c>
    </row>
    <row r="13" spans="1:24" ht="15.75" thickBot="1">
      <c r="A13" s="98" t="s">
        <v>8</v>
      </c>
      <c r="B13" s="99"/>
      <c r="C13" s="99"/>
      <c r="D13" s="99"/>
      <c r="E13" s="100"/>
      <c r="F13" s="30">
        <v>11</v>
      </c>
      <c r="G13" s="31">
        <f t="shared" si="3"/>
        <v>44135</v>
      </c>
      <c r="H13" s="32">
        <f t="shared" si="4"/>
        <v>9045.4582912368296</v>
      </c>
      <c r="I13" s="35">
        <f t="shared" si="0"/>
        <v>803.48998583065998</v>
      </c>
      <c r="J13" s="35">
        <f t="shared" si="1"/>
        <v>8241.9683054061697</v>
      </c>
      <c r="K13" s="19">
        <f t="shared" si="5"/>
        <v>112281.52956919283</v>
      </c>
      <c r="L13" s="52">
        <f t="shared" si="11"/>
        <v>0.99</v>
      </c>
      <c r="M13" s="20">
        <f t="shared" si="12"/>
        <v>8955.0037083244606</v>
      </c>
      <c r="N13" s="3"/>
      <c r="O13" s="30">
        <v>11</v>
      </c>
      <c r="P13" s="65">
        <f t="shared" si="6"/>
        <v>44135</v>
      </c>
      <c r="Q13" s="66">
        <v>0</v>
      </c>
      <c r="R13" s="67">
        <v>0</v>
      </c>
      <c r="S13" s="67">
        <f t="shared" si="9"/>
        <v>1072.8119632995049</v>
      </c>
      <c r="T13" s="77">
        <v>0</v>
      </c>
      <c r="U13" s="67">
        <v>0</v>
      </c>
      <c r="V13" s="67">
        <f t="shared" si="10"/>
        <v>160921.79449492574</v>
      </c>
      <c r="W13" s="52">
        <f t="shared" si="13"/>
        <v>0.99</v>
      </c>
      <c r="X13" s="34">
        <f t="shared" si="14"/>
        <v>0</v>
      </c>
    </row>
    <row r="14" spans="1:24" ht="15.75" thickTop="1">
      <c r="A14" s="85" t="s">
        <v>9</v>
      </c>
      <c r="B14" s="86"/>
      <c r="C14" s="86"/>
      <c r="D14" s="86"/>
      <c r="E14" s="87"/>
      <c r="F14" s="30">
        <v>12</v>
      </c>
      <c r="G14" s="31">
        <f t="shared" si="3"/>
        <v>44165</v>
      </c>
      <c r="H14" s="32">
        <f t="shared" si="4"/>
        <v>9045.4582912368296</v>
      </c>
      <c r="I14" s="35">
        <f t="shared" si="0"/>
        <v>748.54353046128563</v>
      </c>
      <c r="J14" s="35">
        <f t="shared" si="1"/>
        <v>8296.914760775544</v>
      </c>
      <c r="K14" s="19">
        <f t="shared" si="5"/>
        <v>103984.61480841729</v>
      </c>
      <c r="L14" s="52">
        <f t="shared" si="11"/>
        <v>0.98833333333333329</v>
      </c>
      <c r="M14" s="20">
        <f t="shared" si="12"/>
        <v>8939.9279445057327</v>
      </c>
      <c r="N14" s="3"/>
      <c r="O14" s="30">
        <v>12</v>
      </c>
      <c r="P14" s="31">
        <f t="shared" si="6"/>
        <v>44165</v>
      </c>
      <c r="Q14" s="32">
        <f>Q7</f>
        <v>9045.4582912368296</v>
      </c>
      <c r="R14" s="35">
        <f>V7*$B$4/$B$6</f>
        <v>1072.8119632995049</v>
      </c>
      <c r="S14" s="35">
        <v>0</v>
      </c>
      <c r="T14" s="76">
        <v>0</v>
      </c>
      <c r="U14" s="35">
        <f t="shared" ref="U14:U32" si="15">Q14-R14</f>
        <v>7972.6463279373247</v>
      </c>
      <c r="V14" s="35">
        <f>V7-U14</f>
        <v>152949.14816698842</v>
      </c>
      <c r="W14" s="52">
        <f t="shared" si="13"/>
        <v>0.98833333333333329</v>
      </c>
      <c r="X14" s="34">
        <f t="shared" si="14"/>
        <v>8939.9279445057327</v>
      </c>
    </row>
    <row r="15" spans="1:24">
      <c r="A15" s="85" t="s">
        <v>10</v>
      </c>
      <c r="B15" s="86"/>
      <c r="C15" s="86"/>
      <c r="D15" s="86"/>
      <c r="E15" s="87"/>
      <c r="F15" s="30">
        <v>13</v>
      </c>
      <c r="G15" s="31">
        <f t="shared" si="3"/>
        <v>44196</v>
      </c>
      <c r="H15" s="32">
        <f t="shared" si="4"/>
        <v>9045.4582912368296</v>
      </c>
      <c r="I15" s="35">
        <f t="shared" si="0"/>
        <v>693.23076538944861</v>
      </c>
      <c r="J15" s="35">
        <f t="shared" si="1"/>
        <v>8352.2275258473819</v>
      </c>
      <c r="K15" s="19">
        <f t="shared" si="5"/>
        <v>95632.387282569907</v>
      </c>
      <c r="L15" s="52">
        <f t="shared" si="11"/>
        <v>0.98666666666666669</v>
      </c>
      <c r="M15" s="20">
        <f t="shared" si="12"/>
        <v>8924.8521806870049</v>
      </c>
      <c r="N15" s="3"/>
      <c r="O15" s="30">
        <v>13</v>
      </c>
      <c r="P15" s="31">
        <f t="shared" si="6"/>
        <v>44196</v>
      </c>
      <c r="Q15" s="32">
        <f t="shared" ref="Q15:Q32" si="16">Q14</f>
        <v>9045.4582912368296</v>
      </c>
      <c r="R15" s="35">
        <f t="shared" ref="R15:R32" si="17">V14*$B$4/$B$6</f>
        <v>1019.6609877799228</v>
      </c>
      <c r="S15" s="35">
        <v>0</v>
      </c>
      <c r="T15" s="76">
        <v>0</v>
      </c>
      <c r="U15" s="35">
        <f t="shared" si="15"/>
        <v>8025.7973034569068</v>
      </c>
      <c r="V15" s="35">
        <f t="shared" ref="V15:V32" si="18">V14-U15</f>
        <v>144923.35086353152</v>
      </c>
      <c r="W15" s="52">
        <f t="shared" si="13"/>
        <v>0.98666666666666669</v>
      </c>
      <c r="X15" s="34">
        <f t="shared" si="14"/>
        <v>8924.8521806870049</v>
      </c>
    </row>
    <row r="16" spans="1:24" ht="15.75" thickBot="1">
      <c r="A16" s="88" t="s">
        <v>11</v>
      </c>
      <c r="B16" s="89"/>
      <c r="C16" s="89"/>
      <c r="D16" s="89"/>
      <c r="E16" s="90"/>
      <c r="F16" s="30">
        <v>14</v>
      </c>
      <c r="G16" s="31">
        <f t="shared" si="3"/>
        <v>44227</v>
      </c>
      <c r="H16" s="32">
        <f t="shared" si="4"/>
        <v>9045.4582912368296</v>
      </c>
      <c r="I16" s="35">
        <f t="shared" si="0"/>
        <v>637.54924855046613</v>
      </c>
      <c r="J16" s="35">
        <f t="shared" si="1"/>
        <v>8407.909042686364</v>
      </c>
      <c r="K16" s="19">
        <f t="shared" si="5"/>
        <v>87224.478239883538</v>
      </c>
      <c r="L16" s="52">
        <f t="shared" si="11"/>
        <v>0.98499999999999999</v>
      </c>
      <c r="M16" s="20">
        <f t="shared" si="12"/>
        <v>8909.776416868277</v>
      </c>
      <c r="N16" s="3"/>
      <c r="O16" s="30">
        <v>14</v>
      </c>
      <c r="P16" s="31">
        <f t="shared" si="6"/>
        <v>44227</v>
      </c>
      <c r="Q16" s="32">
        <f t="shared" si="16"/>
        <v>9045.4582912368296</v>
      </c>
      <c r="R16" s="35">
        <f t="shared" si="17"/>
        <v>966.15567242354348</v>
      </c>
      <c r="S16" s="35">
        <v>0</v>
      </c>
      <c r="T16" s="76">
        <v>0</v>
      </c>
      <c r="U16" s="35">
        <f t="shared" si="15"/>
        <v>8079.3026188132862</v>
      </c>
      <c r="V16" s="35">
        <f t="shared" si="18"/>
        <v>136844.04824471823</v>
      </c>
      <c r="W16" s="52">
        <f t="shared" si="13"/>
        <v>0.98499999999999999</v>
      </c>
      <c r="X16" s="34">
        <f t="shared" si="14"/>
        <v>8909.776416868277</v>
      </c>
    </row>
    <row r="17" spans="1:24">
      <c r="F17" s="30">
        <v>15</v>
      </c>
      <c r="G17" s="31">
        <f t="shared" si="3"/>
        <v>44255</v>
      </c>
      <c r="H17" s="32">
        <f t="shared" si="4"/>
        <v>9045.4582912368296</v>
      </c>
      <c r="I17" s="35">
        <f t="shared" si="0"/>
        <v>581.49652159922357</v>
      </c>
      <c r="J17" s="35">
        <f t="shared" si="1"/>
        <v>8463.9617696376063</v>
      </c>
      <c r="K17" s="19">
        <f t="shared" si="5"/>
        <v>78760.51647024593</v>
      </c>
      <c r="L17" s="52">
        <f t="shared" si="11"/>
        <v>0.98333333333333328</v>
      </c>
      <c r="M17" s="20">
        <f t="shared" si="12"/>
        <v>8894.7006530495491</v>
      </c>
      <c r="N17" s="3"/>
      <c r="O17" s="30">
        <v>15</v>
      </c>
      <c r="P17" s="31">
        <f t="shared" si="6"/>
        <v>44255</v>
      </c>
      <c r="Q17" s="32">
        <f t="shared" si="16"/>
        <v>9045.4582912368296</v>
      </c>
      <c r="R17" s="35">
        <f t="shared" si="17"/>
        <v>912.29365496478829</v>
      </c>
      <c r="S17" s="35">
        <v>0</v>
      </c>
      <c r="T17" s="76">
        <v>0</v>
      </c>
      <c r="U17" s="35">
        <f t="shared" si="15"/>
        <v>8133.1646362720412</v>
      </c>
      <c r="V17" s="35">
        <f t="shared" si="18"/>
        <v>128710.88360844619</v>
      </c>
      <c r="W17" s="52">
        <f t="shared" si="13"/>
        <v>0.98333333333333328</v>
      </c>
      <c r="X17" s="34">
        <f t="shared" si="14"/>
        <v>8894.7006530495491</v>
      </c>
    </row>
    <row r="18" spans="1:24">
      <c r="F18" s="30">
        <v>16</v>
      </c>
      <c r="G18" s="31">
        <f t="shared" si="3"/>
        <v>44286</v>
      </c>
      <c r="H18" s="32">
        <f t="shared" si="4"/>
        <v>9045.4582912368296</v>
      </c>
      <c r="I18" s="35">
        <f t="shared" si="0"/>
        <v>525.07010980163955</v>
      </c>
      <c r="J18" s="35">
        <f t="shared" si="1"/>
        <v>8520.3881814351898</v>
      </c>
      <c r="K18" s="19">
        <f t="shared" si="5"/>
        <v>70240.128288810738</v>
      </c>
      <c r="L18" s="52">
        <f t="shared" si="11"/>
        <v>0.98166666666666669</v>
      </c>
      <c r="M18" s="20">
        <f t="shared" si="12"/>
        <v>8879.6248892308213</v>
      </c>
      <c r="N18" s="3"/>
      <c r="O18" s="30">
        <v>16</v>
      </c>
      <c r="P18" s="31">
        <f t="shared" si="6"/>
        <v>44286</v>
      </c>
      <c r="Q18" s="32">
        <f t="shared" si="16"/>
        <v>9045.4582912368296</v>
      </c>
      <c r="R18" s="35">
        <f t="shared" si="17"/>
        <v>858.07255738964125</v>
      </c>
      <c r="S18" s="35">
        <v>0</v>
      </c>
      <c r="T18" s="76">
        <v>0</v>
      </c>
      <c r="U18" s="35">
        <f t="shared" si="15"/>
        <v>8187.385733847188</v>
      </c>
      <c r="V18" s="35">
        <f t="shared" si="18"/>
        <v>120523.49787459901</v>
      </c>
      <c r="W18" s="52">
        <f t="shared" si="13"/>
        <v>0.98166666666666669</v>
      </c>
      <c r="X18" s="34">
        <f t="shared" si="14"/>
        <v>8879.6248892308213</v>
      </c>
    </row>
    <row r="19" spans="1:24">
      <c r="A19" s="84" t="s">
        <v>22</v>
      </c>
      <c r="B19" s="84"/>
      <c r="C19" s="84"/>
      <c r="D19" s="84"/>
      <c r="E19" s="84"/>
      <c r="F19" s="30">
        <v>17</v>
      </c>
      <c r="G19" s="31">
        <f t="shared" si="3"/>
        <v>44316</v>
      </c>
      <c r="H19" s="32">
        <f t="shared" si="4"/>
        <v>9045.4582912368296</v>
      </c>
      <c r="I19" s="35">
        <f t="shared" si="0"/>
        <v>468.26752192540494</v>
      </c>
      <c r="J19" s="35">
        <f t="shared" si="1"/>
        <v>8577.1907693114244</v>
      </c>
      <c r="K19" s="19">
        <f t="shared" si="5"/>
        <v>61662.937519499312</v>
      </c>
      <c r="L19" s="52">
        <f t="shared" si="11"/>
        <v>0.98</v>
      </c>
      <c r="M19" s="20">
        <f t="shared" si="12"/>
        <v>8864.5491254120934</v>
      </c>
      <c r="N19" s="3"/>
      <c r="O19" s="30">
        <v>17</v>
      </c>
      <c r="P19" s="31">
        <f t="shared" si="6"/>
        <v>44316</v>
      </c>
      <c r="Q19" s="32">
        <f t="shared" si="16"/>
        <v>9045.4582912368296</v>
      </c>
      <c r="R19" s="35">
        <f t="shared" si="17"/>
        <v>803.48998583065998</v>
      </c>
      <c r="S19" s="35">
        <v>0</v>
      </c>
      <c r="T19" s="76">
        <v>0</v>
      </c>
      <c r="U19" s="35">
        <f t="shared" si="15"/>
        <v>8241.9683054061697</v>
      </c>
      <c r="V19" s="35">
        <f t="shared" si="18"/>
        <v>112281.52956919283</v>
      </c>
      <c r="W19" s="52">
        <f t="shared" si="13"/>
        <v>0.98</v>
      </c>
      <c r="X19" s="34">
        <f t="shared" si="14"/>
        <v>8864.5491254120934</v>
      </c>
    </row>
    <row r="20" spans="1:24">
      <c r="A20" s="49"/>
      <c r="B20" s="49"/>
      <c r="C20" s="49"/>
      <c r="D20" s="49"/>
      <c r="E20" s="49"/>
      <c r="F20" s="30">
        <v>18</v>
      </c>
      <c r="G20" s="31">
        <f t="shared" si="3"/>
        <v>44347</v>
      </c>
      <c r="H20" s="32">
        <f t="shared" si="4"/>
        <v>9045.4582912368296</v>
      </c>
      <c r="I20" s="35">
        <f t="shared" si="0"/>
        <v>411.08625012999545</v>
      </c>
      <c r="J20" s="35">
        <f t="shared" si="1"/>
        <v>8634.3720411068334</v>
      </c>
      <c r="K20" s="19">
        <f t="shared" si="5"/>
        <v>53028.565478392477</v>
      </c>
      <c r="L20" s="52">
        <f t="shared" si="11"/>
        <v>0.97833333333333339</v>
      </c>
      <c r="M20" s="20">
        <f t="shared" si="12"/>
        <v>8849.4733615933656</v>
      </c>
      <c r="N20" s="3"/>
      <c r="O20" s="30">
        <v>18</v>
      </c>
      <c r="P20" s="31">
        <f t="shared" si="6"/>
        <v>44347</v>
      </c>
      <c r="Q20" s="32">
        <f t="shared" si="16"/>
        <v>9045.4582912368296</v>
      </c>
      <c r="R20" s="35">
        <f t="shared" si="17"/>
        <v>748.54353046128563</v>
      </c>
      <c r="S20" s="35">
        <v>0</v>
      </c>
      <c r="T20" s="76">
        <v>0</v>
      </c>
      <c r="U20" s="35">
        <f t="shared" si="15"/>
        <v>8296.914760775544</v>
      </c>
      <c r="V20" s="35">
        <f t="shared" si="18"/>
        <v>103984.61480841729</v>
      </c>
      <c r="W20" s="52">
        <f t="shared" si="13"/>
        <v>0.97833333333333339</v>
      </c>
      <c r="X20" s="34">
        <f t="shared" si="14"/>
        <v>8849.4733615933656</v>
      </c>
    </row>
    <row r="21" spans="1:24">
      <c r="A21" s="84" t="s">
        <v>23</v>
      </c>
      <c r="B21" s="84"/>
      <c r="C21" s="84"/>
      <c r="D21" s="84"/>
      <c r="E21" s="84"/>
      <c r="F21" s="30">
        <v>19</v>
      </c>
      <c r="G21" s="31">
        <f t="shared" si="3"/>
        <v>44377</v>
      </c>
      <c r="H21" s="32">
        <f t="shared" si="4"/>
        <v>9045.4582912368296</v>
      </c>
      <c r="I21" s="35">
        <f t="shared" si="0"/>
        <v>353.52376985594987</v>
      </c>
      <c r="J21" s="35">
        <f t="shared" si="1"/>
        <v>8691.9345213808792</v>
      </c>
      <c r="K21" s="19">
        <f t="shared" si="5"/>
        <v>44336.630957011599</v>
      </c>
      <c r="L21" s="52">
        <f t="shared" si="11"/>
        <v>0.97666666666666668</v>
      </c>
      <c r="M21" s="20">
        <f t="shared" si="12"/>
        <v>8834.3975977746377</v>
      </c>
      <c r="N21" s="3"/>
      <c r="O21" s="30">
        <v>19</v>
      </c>
      <c r="P21" s="31">
        <f t="shared" si="6"/>
        <v>44377</v>
      </c>
      <c r="Q21" s="32">
        <f t="shared" si="16"/>
        <v>9045.4582912368296</v>
      </c>
      <c r="R21" s="35">
        <f t="shared" si="17"/>
        <v>693.23076538944861</v>
      </c>
      <c r="S21" s="35">
        <v>0</v>
      </c>
      <c r="T21" s="76">
        <v>0</v>
      </c>
      <c r="U21" s="35">
        <f t="shared" si="15"/>
        <v>8352.2275258473819</v>
      </c>
      <c r="V21" s="35">
        <f t="shared" si="18"/>
        <v>95632.387282569907</v>
      </c>
      <c r="W21" s="52">
        <f t="shared" si="13"/>
        <v>0.97666666666666668</v>
      </c>
      <c r="X21" s="34">
        <f t="shared" si="14"/>
        <v>8834.3975977746377</v>
      </c>
    </row>
    <row r="22" spans="1:24">
      <c r="A22" s="49"/>
      <c r="B22" s="49"/>
      <c r="C22" s="49"/>
      <c r="D22" s="49"/>
      <c r="E22" s="49"/>
      <c r="F22" s="30">
        <v>20</v>
      </c>
      <c r="G22" s="31">
        <f t="shared" si="3"/>
        <v>44408</v>
      </c>
      <c r="H22" s="32">
        <f t="shared" si="4"/>
        <v>9045.4582912368296</v>
      </c>
      <c r="I22" s="35">
        <f t="shared" si="0"/>
        <v>295.57753971341066</v>
      </c>
      <c r="J22" s="35">
        <f t="shared" si="1"/>
        <v>8749.8807515234184</v>
      </c>
      <c r="K22" s="19">
        <f t="shared" si="5"/>
        <v>35586.750205488177</v>
      </c>
      <c r="L22" s="52">
        <f t="shared" si="11"/>
        <v>0.97499999999999998</v>
      </c>
      <c r="M22" s="20">
        <f t="shared" si="12"/>
        <v>8819.321833955908</v>
      </c>
      <c r="N22" s="3"/>
      <c r="O22" s="30">
        <v>20</v>
      </c>
      <c r="P22" s="31">
        <f t="shared" si="6"/>
        <v>44408</v>
      </c>
      <c r="Q22" s="32">
        <f t="shared" si="16"/>
        <v>9045.4582912368296</v>
      </c>
      <c r="R22" s="35">
        <f t="shared" si="17"/>
        <v>637.54924855046613</v>
      </c>
      <c r="S22" s="35">
        <v>0</v>
      </c>
      <c r="T22" s="76">
        <v>0</v>
      </c>
      <c r="U22" s="35">
        <f t="shared" si="15"/>
        <v>8407.909042686364</v>
      </c>
      <c r="V22" s="35">
        <f t="shared" si="18"/>
        <v>87224.478239883538</v>
      </c>
      <c r="W22" s="52">
        <f t="shared" si="13"/>
        <v>0.97499999999999998</v>
      </c>
      <c r="X22" s="34">
        <f t="shared" si="14"/>
        <v>8819.321833955908</v>
      </c>
    </row>
    <row r="23" spans="1:24">
      <c r="A23" s="84" t="s">
        <v>29</v>
      </c>
      <c r="B23" s="84"/>
      <c r="C23" s="84"/>
      <c r="D23" s="84"/>
      <c r="E23" s="84"/>
      <c r="F23" s="30">
        <v>21</v>
      </c>
      <c r="G23" s="31">
        <f t="shared" si="3"/>
        <v>44439</v>
      </c>
      <c r="H23" s="32">
        <f t="shared" si="4"/>
        <v>9045.4582912368296</v>
      </c>
      <c r="I23" s="35">
        <f t="shared" si="0"/>
        <v>237.24500136992117</v>
      </c>
      <c r="J23" s="35">
        <f t="shared" si="1"/>
        <v>8808.2132898669079</v>
      </c>
      <c r="K23" s="19">
        <f t="shared" si="5"/>
        <v>26778.536915621269</v>
      </c>
      <c r="L23" s="52">
        <f t="shared" si="11"/>
        <v>0.97333333333333338</v>
      </c>
      <c r="M23" s="20">
        <f t="shared" si="12"/>
        <v>8804.246070137182</v>
      </c>
      <c r="N23" s="3"/>
      <c r="O23" s="30">
        <v>21</v>
      </c>
      <c r="P23" s="31">
        <f t="shared" si="6"/>
        <v>44439</v>
      </c>
      <c r="Q23" s="32">
        <f t="shared" si="16"/>
        <v>9045.4582912368296</v>
      </c>
      <c r="R23" s="35">
        <f t="shared" si="17"/>
        <v>581.49652159922357</v>
      </c>
      <c r="S23" s="35">
        <v>0</v>
      </c>
      <c r="T23" s="76">
        <v>0</v>
      </c>
      <c r="U23" s="35">
        <f t="shared" si="15"/>
        <v>8463.9617696376063</v>
      </c>
      <c r="V23" s="35">
        <f t="shared" si="18"/>
        <v>78760.51647024593</v>
      </c>
      <c r="W23" s="52">
        <f t="shared" si="13"/>
        <v>0.97333333333333338</v>
      </c>
      <c r="X23" s="34">
        <f t="shared" si="14"/>
        <v>8804.246070137182</v>
      </c>
    </row>
    <row r="24" spans="1:24">
      <c r="F24" s="30">
        <v>22</v>
      </c>
      <c r="G24" s="31">
        <f t="shared" si="3"/>
        <v>44469</v>
      </c>
      <c r="H24" s="32">
        <f t="shared" si="4"/>
        <v>9045.4582912368296</v>
      </c>
      <c r="I24" s="35">
        <f t="shared" si="0"/>
        <v>178.52357943747515</v>
      </c>
      <c r="J24" s="35">
        <f t="shared" si="1"/>
        <v>8866.9347117993548</v>
      </c>
      <c r="K24" s="19">
        <f t="shared" si="5"/>
        <v>17911.602203821916</v>
      </c>
      <c r="L24" s="52">
        <f t="shared" si="11"/>
        <v>0.97166666666666668</v>
      </c>
      <c r="M24" s="20">
        <f t="shared" si="12"/>
        <v>8789.1703063184523</v>
      </c>
      <c r="N24" s="3"/>
      <c r="O24" s="30">
        <v>22</v>
      </c>
      <c r="P24" s="31">
        <f t="shared" si="6"/>
        <v>44469</v>
      </c>
      <c r="Q24" s="32">
        <f t="shared" si="16"/>
        <v>9045.4582912368296</v>
      </c>
      <c r="R24" s="35">
        <f t="shared" si="17"/>
        <v>525.07010980163955</v>
      </c>
      <c r="S24" s="35">
        <v>0</v>
      </c>
      <c r="T24" s="76">
        <v>0</v>
      </c>
      <c r="U24" s="35">
        <f t="shared" si="15"/>
        <v>8520.3881814351898</v>
      </c>
      <c r="V24" s="35">
        <f t="shared" si="18"/>
        <v>70240.128288810738</v>
      </c>
      <c r="W24" s="52">
        <f t="shared" si="13"/>
        <v>0.97166666666666668</v>
      </c>
      <c r="X24" s="34">
        <f t="shared" si="14"/>
        <v>8789.1703063184523</v>
      </c>
    </row>
    <row r="25" spans="1:24">
      <c r="A25" s="84" t="s">
        <v>55</v>
      </c>
      <c r="B25" s="84"/>
      <c r="C25" s="84"/>
      <c r="D25" s="84"/>
      <c r="E25" s="84"/>
      <c r="F25" s="30">
        <v>23</v>
      </c>
      <c r="G25" s="31">
        <f t="shared" si="3"/>
        <v>44500</v>
      </c>
      <c r="H25" s="32">
        <f t="shared" si="4"/>
        <v>9045.4582912368296</v>
      </c>
      <c r="I25" s="35">
        <f t="shared" si="0"/>
        <v>119.41068135881278</v>
      </c>
      <c r="J25" s="35">
        <f t="shared" si="1"/>
        <v>8926.0476098780164</v>
      </c>
      <c r="K25" s="19">
        <f t="shared" si="5"/>
        <v>8985.5545939438998</v>
      </c>
      <c r="L25" s="52">
        <f t="shared" si="11"/>
        <v>0.97</v>
      </c>
      <c r="M25" s="20">
        <f t="shared" si="12"/>
        <v>8774.0945424997244</v>
      </c>
      <c r="N25" s="3"/>
      <c r="O25" s="30">
        <v>23</v>
      </c>
      <c r="P25" s="31">
        <f t="shared" si="6"/>
        <v>44500</v>
      </c>
      <c r="Q25" s="32">
        <f t="shared" si="16"/>
        <v>9045.4582912368296</v>
      </c>
      <c r="R25" s="35">
        <f t="shared" si="17"/>
        <v>468.26752192540494</v>
      </c>
      <c r="S25" s="35">
        <v>0</v>
      </c>
      <c r="T25" s="76">
        <v>0</v>
      </c>
      <c r="U25" s="35">
        <f t="shared" si="15"/>
        <v>8577.1907693114244</v>
      </c>
      <c r="V25" s="35">
        <f t="shared" si="18"/>
        <v>61662.937519499312</v>
      </c>
      <c r="W25" s="52">
        <f t="shared" si="13"/>
        <v>0.97</v>
      </c>
      <c r="X25" s="34">
        <f t="shared" si="14"/>
        <v>8774.0945424997244</v>
      </c>
    </row>
    <row r="26" spans="1:24" ht="15.75" thickBot="1">
      <c r="F26" s="36">
        <v>24</v>
      </c>
      <c r="G26" s="37">
        <f t="shared" si="3"/>
        <v>44530</v>
      </c>
      <c r="H26" s="38">
        <f t="shared" si="4"/>
        <v>9045.4582912368296</v>
      </c>
      <c r="I26" s="39">
        <f t="shared" si="0"/>
        <v>59.903697292959329</v>
      </c>
      <c r="J26" s="39">
        <f t="shared" si="1"/>
        <v>8985.5545939438707</v>
      </c>
      <c r="K26" s="27">
        <f t="shared" si="5"/>
        <v>2.9103830456733704E-11</v>
      </c>
      <c r="L26" s="55">
        <f t="shared" si="11"/>
        <v>0.96833333333333338</v>
      </c>
      <c r="M26" s="29">
        <f t="shared" si="12"/>
        <v>8759.0187786809965</v>
      </c>
      <c r="N26" s="3"/>
      <c r="O26" s="30">
        <v>24</v>
      </c>
      <c r="P26" s="31">
        <f t="shared" si="6"/>
        <v>44530</v>
      </c>
      <c r="Q26" s="32">
        <f t="shared" si="16"/>
        <v>9045.4582912368296</v>
      </c>
      <c r="R26" s="35">
        <f t="shared" si="17"/>
        <v>411.08625012999545</v>
      </c>
      <c r="S26" s="35">
        <v>0</v>
      </c>
      <c r="T26" s="76">
        <v>0</v>
      </c>
      <c r="U26" s="35">
        <f t="shared" si="15"/>
        <v>8634.3720411068334</v>
      </c>
      <c r="V26" s="35">
        <f t="shared" si="18"/>
        <v>53028.565478392477</v>
      </c>
      <c r="W26" s="52">
        <f t="shared" si="13"/>
        <v>0.96833333333333338</v>
      </c>
      <c r="X26" s="34">
        <f t="shared" si="14"/>
        <v>8759.0187786809965</v>
      </c>
    </row>
    <row r="27" spans="1:24">
      <c r="A27" s="84" t="s">
        <v>38</v>
      </c>
      <c r="B27" s="84"/>
      <c r="C27" s="84"/>
      <c r="D27" s="84"/>
      <c r="E27" s="84"/>
      <c r="F27" s="2"/>
      <c r="G27" s="2" t="s">
        <v>20</v>
      </c>
      <c r="H27" s="15">
        <f>SUM(H3:H26)</f>
        <v>217090.99898968398</v>
      </c>
      <c r="I27" s="15">
        <f>SUM(I3:I26)</f>
        <v>17090.998989683947</v>
      </c>
      <c r="J27" s="15">
        <f t="shared" ref="J27" si="19">SUM(J3:J26)</f>
        <v>199999.99999999997</v>
      </c>
      <c r="K27" s="14"/>
      <c r="L27" s="14"/>
      <c r="M27" s="12">
        <f>SUM(M8:M26)</f>
        <v>168999.31240794144</v>
      </c>
      <c r="O27" s="30">
        <v>25</v>
      </c>
      <c r="P27" s="31">
        <f t="shared" si="6"/>
        <v>44561</v>
      </c>
      <c r="Q27" s="32">
        <f t="shared" si="16"/>
        <v>9045.4582912368296</v>
      </c>
      <c r="R27" s="35">
        <f t="shared" si="17"/>
        <v>353.52376985594987</v>
      </c>
      <c r="S27" s="35">
        <v>0</v>
      </c>
      <c r="T27" s="76">
        <v>0</v>
      </c>
      <c r="U27" s="35">
        <f t="shared" si="15"/>
        <v>8691.9345213808792</v>
      </c>
      <c r="V27" s="35">
        <f t="shared" si="18"/>
        <v>44336.630957011599</v>
      </c>
      <c r="W27" s="52">
        <f t="shared" si="13"/>
        <v>0.96666666666666667</v>
      </c>
      <c r="X27" s="34">
        <f t="shared" si="14"/>
        <v>8743.9430148622687</v>
      </c>
    </row>
    <row r="28" spans="1:24">
      <c r="O28" s="30">
        <v>26</v>
      </c>
      <c r="P28" s="31">
        <f t="shared" si="6"/>
        <v>44592</v>
      </c>
      <c r="Q28" s="32">
        <f t="shared" si="16"/>
        <v>9045.4582912368296</v>
      </c>
      <c r="R28" s="35">
        <f t="shared" si="17"/>
        <v>295.57753971341066</v>
      </c>
      <c r="S28" s="35">
        <v>0</v>
      </c>
      <c r="T28" s="76">
        <v>0</v>
      </c>
      <c r="U28" s="35">
        <f t="shared" si="15"/>
        <v>8749.8807515234184</v>
      </c>
      <c r="V28" s="35">
        <f t="shared" si="18"/>
        <v>35586.750205488177</v>
      </c>
      <c r="W28" s="52">
        <f t="shared" si="13"/>
        <v>0.96499999999999997</v>
      </c>
      <c r="X28" s="34">
        <f t="shared" si="14"/>
        <v>8728.8672510435408</v>
      </c>
    </row>
    <row r="29" spans="1:24">
      <c r="A29" s="84" t="s">
        <v>56</v>
      </c>
      <c r="B29" s="84"/>
      <c r="C29" s="84"/>
      <c r="D29" s="84"/>
      <c r="E29" s="84"/>
      <c r="F29" s="84"/>
      <c r="G29" s="84"/>
      <c r="H29" s="84"/>
      <c r="O29" s="30">
        <v>27</v>
      </c>
      <c r="P29" s="31">
        <f t="shared" si="6"/>
        <v>44620</v>
      </c>
      <c r="Q29" s="32">
        <f t="shared" si="16"/>
        <v>9045.4582912368296</v>
      </c>
      <c r="R29" s="35">
        <f t="shared" si="17"/>
        <v>237.24500136992117</v>
      </c>
      <c r="S29" s="35">
        <v>0</v>
      </c>
      <c r="T29" s="76">
        <v>0</v>
      </c>
      <c r="U29" s="35">
        <f t="shared" si="15"/>
        <v>8808.2132898669079</v>
      </c>
      <c r="V29" s="35">
        <f t="shared" si="18"/>
        <v>26778.536915621269</v>
      </c>
      <c r="W29" s="52">
        <f t="shared" si="13"/>
        <v>0.96333333333333337</v>
      </c>
      <c r="X29" s="34">
        <f t="shared" si="14"/>
        <v>8713.791487224813</v>
      </c>
    </row>
    <row r="30" spans="1:24">
      <c r="O30" s="30">
        <v>28</v>
      </c>
      <c r="P30" s="31">
        <f t="shared" si="6"/>
        <v>44651</v>
      </c>
      <c r="Q30" s="32">
        <f t="shared" si="16"/>
        <v>9045.4582912368296</v>
      </c>
      <c r="R30" s="35">
        <f t="shared" si="17"/>
        <v>178.52357943747515</v>
      </c>
      <c r="S30" s="35">
        <v>0</v>
      </c>
      <c r="T30" s="76">
        <v>0</v>
      </c>
      <c r="U30" s="35">
        <f t="shared" si="15"/>
        <v>8866.9347117993548</v>
      </c>
      <c r="V30" s="35">
        <f t="shared" si="18"/>
        <v>17911.602203821916</v>
      </c>
      <c r="W30" s="52">
        <f t="shared" si="13"/>
        <v>0.96166666666666667</v>
      </c>
      <c r="X30" s="34">
        <f t="shared" si="14"/>
        <v>8698.7157234060851</v>
      </c>
    </row>
    <row r="31" spans="1:24">
      <c r="O31" s="30">
        <v>29</v>
      </c>
      <c r="P31" s="31">
        <f t="shared" si="6"/>
        <v>44681</v>
      </c>
      <c r="Q31" s="32">
        <f t="shared" si="16"/>
        <v>9045.4582912368296</v>
      </c>
      <c r="R31" s="35">
        <f t="shared" si="17"/>
        <v>119.41068135881278</v>
      </c>
      <c r="S31" s="35">
        <v>0</v>
      </c>
      <c r="T31" s="76">
        <v>0</v>
      </c>
      <c r="U31" s="35">
        <f t="shared" si="15"/>
        <v>8926.0476098780164</v>
      </c>
      <c r="V31" s="35">
        <f t="shared" si="18"/>
        <v>8985.5545939438998</v>
      </c>
      <c r="W31" s="52">
        <f t="shared" si="13"/>
        <v>0.96</v>
      </c>
      <c r="X31" s="34">
        <f t="shared" si="14"/>
        <v>8683.6399595873554</v>
      </c>
    </row>
    <row r="32" spans="1:24">
      <c r="O32" s="30">
        <v>30</v>
      </c>
      <c r="P32" s="31">
        <f t="shared" si="6"/>
        <v>44712</v>
      </c>
      <c r="Q32" s="32">
        <f t="shared" si="16"/>
        <v>9045.4582912368296</v>
      </c>
      <c r="R32" s="35">
        <f t="shared" si="17"/>
        <v>59.903697292959329</v>
      </c>
      <c r="S32" s="35">
        <v>0</v>
      </c>
      <c r="T32" s="76">
        <v>0</v>
      </c>
      <c r="U32" s="35">
        <f t="shared" si="15"/>
        <v>8985.5545939438707</v>
      </c>
      <c r="V32" s="35">
        <f t="shared" si="18"/>
        <v>2.9103830456733704E-11</v>
      </c>
      <c r="W32" s="52">
        <f t="shared" si="13"/>
        <v>0.95833333333333337</v>
      </c>
      <c r="X32" s="34">
        <f t="shared" si="14"/>
        <v>8668.5641957686294</v>
      </c>
    </row>
    <row r="33" spans="1:24" ht="15.75" thickBot="1">
      <c r="A33" s="11" t="s">
        <v>12</v>
      </c>
      <c r="B33" s="12">
        <f>R34-I27</f>
        <v>6436.8717797970312</v>
      </c>
      <c r="O33" s="36">
        <v>31</v>
      </c>
      <c r="P33" s="37">
        <f t="shared" si="6"/>
        <v>44742</v>
      </c>
      <c r="Q33" s="38">
        <f>R33</f>
        <v>6436.8717797970294</v>
      </c>
      <c r="R33" s="39">
        <f>T33</f>
        <v>6436.8717797970294</v>
      </c>
      <c r="S33" s="39">
        <v>0</v>
      </c>
      <c r="T33" s="78">
        <f>SUM(S8:S13)</f>
        <v>6436.8717797970294</v>
      </c>
      <c r="U33" s="39">
        <v>0</v>
      </c>
      <c r="V33" s="39">
        <v>0</v>
      </c>
      <c r="W33" s="55">
        <f t="shared" si="13"/>
        <v>0.95666666666666667</v>
      </c>
      <c r="X33" s="40">
        <f t="shared" si="14"/>
        <v>6157.9406693391584</v>
      </c>
    </row>
    <row r="34" spans="1:24">
      <c r="B34" s="62"/>
      <c r="P34" s="2" t="s">
        <v>20</v>
      </c>
      <c r="Q34" s="15">
        <f>SUM(Q3:Q33)</f>
        <v>223527.870769481</v>
      </c>
      <c r="R34" s="15">
        <f t="shared" ref="R34:T34" si="20">SUM(R3:R33)</f>
        <v>23527.870769480978</v>
      </c>
      <c r="S34" s="15">
        <f t="shared" si="20"/>
        <v>6436.8717797970294</v>
      </c>
      <c r="T34" s="15">
        <f t="shared" si="20"/>
        <v>6436.8717797970294</v>
      </c>
      <c r="U34" s="15">
        <f>SUM(U3:U33)</f>
        <v>199999.99999999997</v>
      </c>
      <c r="V34" s="1"/>
      <c r="X34" s="12">
        <f>SUM(X8:X33)</f>
        <v>173438.61600194557</v>
      </c>
    </row>
    <row r="35" spans="1:24">
      <c r="A35" s="11" t="s">
        <v>28</v>
      </c>
      <c r="B35" s="63">
        <f>P33</f>
        <v>44742</v>
      </c>
    </row>
    <row r="36" spans="1:24">
      <c r="B36" s="62"/>
    </row>
    <row r="37" spans="1:24">
      <c r="A37" s="11" t="s">
        <v>30</v>
      </c>
      <c r="B37" s="103" t="s">
        <v>42</v>
      </c>
      <c r="C37" s="103"/>
      <c r="D37" s="103"/>
    </row>
    <row r="38" spans="1:24" ht="15.75" thickBot="1"/>
    <row r="39" spans="1:24" ht="15.75" thickBot="1">
      <c r="A39" s="11" t="s">
        <v>32</v>
      </c>
      <c r="B39" s="104" t="s">
        <v>44</v>
      </c>
      <c r="C39" s="105"/>
      <c r="D39" s="105"/>
      <c r="E39" s="106"/>
    </row>
    <row r="40" spans="1:24" ht="15.75" thickBot="1">
      <c r="B40" s="25" t="s">
        <v>39</v>
      </c>
      <c r="C40" s="68" t="s">
        <v>40</v>
      </c>
      <c r="D40" s="68" t="s">
        <v>41</v>
      </c>
      <c r="E40" s="69" t="s">
        <v>1</v>
      </c>
    </row>
    <row r="41" spans="1:24">
      <c r="B41" s="70">
        <v>2020</v>
      </c>
      <c r="C41" s="42">
        <f>SUM($I$4:$I$15)</f>
        <v>11890.011735315358</v>
      </c>
      <c r="D41" s="42">
        <f>+SUM(R4:R15)+SUM(S4:S15)</f>
        <v>13345.09734865302</v>
      </c>
      <c r="E41" s="41">
        <f>D41-C41</f>
        <v>1455.0856133376619</v>
      </c>
    </row>
    <row r="42" spans="1:24">
      <c r="B42" s="70">
        <v>2021</v>
      </c>
      <c r="C42" s="42">
        <f>SUM($I$16:$I$26)</f>
        <v>3867.6539210352589</v>
      </c>
      <c r="D42" s="42">
        <f>+SUM(R16:R27)</f>
        <v>7958.779588322046</v>
      </c>
      <c r="E42" s="41">
        <f>D42-C42</f>
        <v>4091.1256672867871</v>
      </c>
    </row>
    <row r="43" spans="1:24">
      <c r="B43" s="70">
        <v>2022</v>
      </c>
      <c r="C43" s="42">
        <v>0</v>
      </c>
      <c r="D43" s="42">
        <f>+SUM(R28:R32)</f>
        <v>890.66049917257908</v>
      </c>
      <c r="E43" s="41">
        <f>D43-C43</f>
        <v>890.66049917257908</v>
      </c>
    </row>
    <row r="44" spans="1:24" ht="15.75" thickBot="1">
      <c r="B44" s="71" t="s">
        <v>20</v>
      </c>
      <c r="C44" s="43">
        <f>SUM(C41:C43)</f>
        <v>15757.665656350617</v>
      </c>
      <c r="D44" s="43">
        <f>SUM(D41:D43)</f>
        <v>22194.537436147646</v>
      </c>
      <c r="E44" s="44">
        <f>D44-C44</f>
        <v>6436.8717797970294</v>
      </c>
    </row>
    <row r="45" spans="1:24" ht="15.75" thickBot="1"/>
    <row r="46" spans="1:24" ht="15.75" thickBot="1">
      <c r="A46" s="11" t="s">
        <v>45</v>
      </c>
      <c r="B46" s="104" t="s">
        <v>43</v>
      </c>
      <c r="C46" s="105"/>
      <c r="D46" s="105"/>
      <c r="E46" s="106"/>
    </row>
    <row r="47" spans="1:24" ht="15.75" thickBot="1">
      <c r="B47" s="25" t="s">
        <v>0</v>
      </c>
      <c r="C47" s="68" t="s">
        <v>37</v>
      </c>
      <c r="D47" s="68" t="s">
        <v>41</v>
      </c>
      <c r="E47" s="69" t="s">
        <v>1</v>
      </c>
    </row>
    <row r="48" spans="1:24">
      <c r="B48" s="72">
        <v>2020</v>
      </c>
      <c r="C48" s="21">
        <f>SUM($I$4:$I$15)</f>
        <v>11890.011735315358</v>
      </c>
      <c r="D48" s="21">
        <f>SUM($R$4:$R$15)</f>
        <v>6908.2255688559908</v>
      </c>
      <c r="E48" s="20">
        <v>-4981.7861664593675</v>
      </c>
    </row>
    <row r="49" spans="1:5">
      <c r="B49" s="72">
        <v>2021</v>
      </c>
      <c r="C49" s="21">
        <f>SUM($I$16:$I$26)</f>
        <v>3867.6539210352589</v>
      </c>
      <c r="D49" s="21">
        <f>SUM($R$16:$R$27)</f>
        <v>7958.779588322046</v>
      </c>
      <c r="E49" s="20">
        <v>4091.1256672867871</v>
      </c>
    </row>
    <row r="50" spans="1:5">
      <c r="B50" s="72">
        <v>2022</v>
      </c>
      <c r="C50" s="21">
        <v>0</v>
      </c>
      <c r="D50" s="21">
        <f>SUM($R$28:$R$33)</f>
        <v>7327.5322789696083</v>
      </c>
      <c r="E50" s="20">
        <v>7327.5322789696083</v>
      </c>
    </row>
    <row r="51" spans="1:5" ht="15.75" thickBot="1">
      <c r="B51" s="73" t="s">
        <v>20</v>
      </c>
      <c r="C51" s="28">
        <f>SUM(C48:C50)</f>
        <v>15757.665656350617</v>
      </c>
      <c r="D51" s="28">
        <f t="shared" ref="D51:E51" si="21">SUM(D48:D50)</f>
        <v>22194.537436147646</v>
      </c>
      <c r="E51" s="29">
        <f t="shared" si="21"/>
        <v>6436.8717797970276</v>
      </c>
    </row>
    <row r="53" spans="1:5">
      <c r="A53" s="11" t="s">
        <v>50</v>
      </c>
      <c r="B53" t="s">
        <v>51</v>
      </c>
      <c r="D53" s="102">
        <v>168999.31240794144</v>
      </c>
      <c r="E53" s="102"/>
    </row>
    <row r="54" spans="1:5">
      <c r="B54" t="s">
        <v>52</v>
      </c>
      <c r="D54" s="102">
        <v>173438.61600194557</v>
      </c>
      <c r="E54" s="102"/>
    </row>
    <row r="55" spans="1:5">
      <c r="E55" s="13">
        <f>+D54-D53</f>
        <v>4439.30359400413</v>
      </c>
    </row>
    <row r="56" spans="1:5">
      <c r="B56" t="s">
        <v>53</v>
      </c>
    </row>
  </sheetData>
  <mergeCells count="19">
    <mergeCell ref="A16:E16"/>
    <mergeCell ref="A29:H29"/>
    <mergeCell ref="B46:E46"/>
    <mergeCell ref="O1:X1"/>
    <mergeCell ref="D54:E54"/>
    <mergeCell ref="D53:E53"/>
    <mergeCell ref="A25:E25"/>
    <mergeCell ref="A27:E27"/>
    <mergeCell ref="B37:D37"/>
    <mergeCell ref="B39:E39"/>
    <mergeCell ref="A19:E19"/>
    <mergeCell ref="A21:E21"/>
    <mergeCell ref="F1:M1"/>
    <mergeCell ref="A23:E23"/>
    <mergeCell ref="A11:E11"/>
    <mergeCell ref="A12:E12"/>
    <mergeCell ref="A13:E13"/>
    <mergeCell ref="A14:E14"/>
    <mergeCell ref="A15:E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"/>
  <sheetViews>
    <sheetView tabSelected="1" zoomScale="80" zoomScaleNormal="80" workbookViewId="0">
      <selection activeCell="S13" sqref="S13"/>
    </sheetView>
  </sheetViews>
  <sheetFormatPr defaultColWidth="8.85546875" defaultRowHeight="15"/>
  <cols>
    <col min="1" max="16384" width="8.85546875" style="4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S1</vt:lpstr>
      <vt:lpstr>T1</vt:lpstr>
      <vt:lpstr>T1A</vt:lpstr>
      <vt:lpstr>S2-NII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2020-12-03T11:20:21Z</dcterms:modified>
</cp:coreProperties>
</file>